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 tabRatio="792" firstSheet="4" activeTab="4"/>
  </bookViews>
  <sheets>
    <sheet name="кадры" sheetId="1" r:id="rId1"/>
    <sheet name="комп" sheetId="2" r:id="rId2"/>
    <sheet name="контакты" sheetId="3" r:id="rId3"/>
    <sheet name="остатки продуктна 1 января факт" sheetId="5" r:id="rId4"/>
    <sheet name="общее" sheetId="37" r:id="rId5"/>
  </sheets>
  <calcPr calcId="145621"/>
</workbook>
</file>

<file path=xl/calcChain.xml><?xml version="1.0" encoding="utf-8"?>
<calcChain xmlns="http://schemas.openxmlformats.org/spreadsheetml/2006/main">
  <c r="P160" i="37" l="1"/>
  <c r="L181" i="37" l="1"/>
  <c r="C181" i="37"/>
  <c r="P177" i="37"/>
  <c r="O177" i="37"/>
  <c r="N177" i="37"/>
  <c r="M177" i="37"/>
  <c r="P176" i="37"/>
  <c r="O176" i="37"/>
  <c r="N176" i="37"/>
  <c r="M176" i="37"/>
  <c r="G177" i="37"/>
  <c r="F177" i="37"/>
  <c r="E177" i="37"/>
  <c r="D177" i="37"/>
  <c r="G176" i="37"/>
  <c r="F176" i="37"/>
  <c r="E176" i="37"/>
  <c r="D176" i="37"/>
  <c r="O181" i="37" l="1"/>
  <c r="G181" i="37"/>
  <c r="P261" i="37"/>
  <c r="O261" i="37"/>
  <c r="N261" i="37"/>
  <c r="M261" i="37"/>
  <c r="L261" i="37"/>
  <c r="G261" i="37"/>
  <c r="F261" i="37"/>
  <c r="E261" i="37"/>
  <c r="D261" i="37"/>
  <c r="C261" i="37"/>
  <c r="L257" i="37"/>
  <c r="C257" i="37"/>
  <c r="P255" i="37"/>
  <c r="P257" i="37" s="1"/>
  <c r="O255" i="37"/>
  <c r="O257" i="37" s="1"/>
  <c r="N255" i="37"/>
  <c r="N257" i="37" s="1"/>
  <c r="M255" i="37"/>
  <c r="M257" i="37" s="1"/>
  <c r="G255" i="37"/>
  <c r="G257" i="37" s="1"/>
  <c r="F255" i="37"/>
  <c r="F257" i="37" s="1"/>
  <c r="E255" i="37"/>
  <c r="E257" i="37" s="1"/>
  <c r="D255" i="37"/>
  <c r="D257" i="37" s="1"/>
  <c r="L251" i="37"/>
  <c r="G251" i="37"/>
  <c r="F251" i="37"/>
  <c r="E251" i="37"/>
  <c r="D251" i="37"/>
  <c r="C251" i="37"/>
  <c r="P249" i="37"/>
  <c r="P251" i="37" s="1"/>
  <c r="O249" i="37"/>
  <c r="O251" i="37" s="1"/>
  <c r="N249" i="37"/>
  <c r="N251" i="37" s="1"/>
  <c r="M249" i="37"/>
  <c r="M251" i="37" s="1"/>
  <c r="P248" i="37"/>
  <c r="O248" i="37"/>
  <c r="N248" i="37"/>
  <c r="M248" i="37"/>
  <c r="L248" i="37"/>
  <c r="G248" i="37"/>
  <c r="F248" i="37"/>
  <c r="E248" i="37"/>
  <c r="D248" i="37"/>
  <c r="C248" i="37"/>
  <c r="P236" i="37"/>
  <c r="O236" i="37"/>
  <c r="N236" i="37"/>
  <c r="M236" i="37"/>
  <c r="L236" i="37"/>
  <c r="G236" i="37"/>
  <c r="F236" i="37"/>
  <c r="E236" i="37"/>
  <c r="D236" i="37"/>
  <c r="C236" i="37"/>
  <c r="C238" i="37" s="1"/>
  <c r="L232" i="37"/>
  <c r="C232" i="37"/>
  <c r="P230" i="37"/>
  <c r="O230" i="37"/>
  <c r="N230" i="37"/>
  <c r="M230" i="37"/>
  <c r="G230" i="37"/>
  <c r="F230" i="37"/>
  <c r="E230" i="37"/>
  <c r="D230" i="37"/>
  <c r="P227" i="37"/>
  <c r="P232" i="37" s="1"/>
  <c r="O227" i="37"/>
  <c r="O232" i="37" s="1"/>
  <c r="N227" i="37"/>
  <c r="N232" i="37" s="1"/>
  <c r="M227" i="37"/>
  <c r="M232" i="37" s="1"/>
  <c r="G227" i="37"/>
  <c r="G232" i="37" s="1"/>
  <c r="G238" i="37" s="1"/>
  <c r="F227" i="37"/>
  <c r="F232" i="37" s="1"/>
  <c r="E227" i="37"/>
  <c r="E232" i="37" s="1"/>
  <c r="D227" i="37"/>
  <c r="D232" i="37" s="1"/>
  <c r="L223" i="37"/>
  <c r="G223" i="37"/>
  <c r="F223" i="37"/>
  <c r="E223" i="37"/>
  <c r="D223" i="37"/>
  <c r="C223" i="37"/>
  <c r="P221" i="37"/>
  <c r="P223" i="37" s="1"/>
  <c r="O221" i="37"/>
  <c r="O223" i="37" s="1"/>
  <c r="N221" i="37"/>
  <c r="N223" i="37" s="1"/>
  <c r="M221" i="37"/>
  <c r="M223" i="37" s="1"/>
  <c r="P220" i="37"/>
  <c r="O220" i="37"/>
  <c r="N220" i="37"/>
  <c r="M220" i="37"/>
  <c r="L220" i="37"/>
  <c r="G220" i="37"/>
  <c r="F220" i="37"/>
  <c r="E220" i="37"/>
  <c r="D220" i="37"/>
  <c r="C220" i="37"/>
  <c r="P208" i="37"/>
  <c r="O208" i="37"/>
  <c r="N208" i="37"/>
  <c r="M208" i="37"/>
  <c r="L208" i="37"/>
  <c r="G208" i="37"/>
  <c r="F208" i="37"/>
  <c r="E208" i="37"/>
  <c r="D208" i="37"/>
  <c r="C208" i="37"/>
  <c r="L205" i="37"/>
  <c r="C205" i="37"/>
  <c r="P203" i="37"/>
  <c r="P205" i="37" s="1"/>
  <c r="O203" i="37"/>
  <c r="O205" i="37" s="1"/>
  <c r="N203" i="37"/>
  <c r="N205" i="37" s="1"/>
  <c r="M203" i="37"/>
  <c r="M205" i="37" s="1"/>
  <c r="G203" i="37"/>
  <c r="G205" i="37" s="1"/>
  <c r="F203" i="37"/>
  <c r="F205" i="37" s="1"/>
  <c r="E203" i="37"/>
  <c r="E205" i="37" s="1"/>
  <c r="D203" i="37"/>
  <c r="D205" i="37" s="1"/>
  <c r="P198" i="37"/>
  <c r="O198" i="37"/>
  <c r="N198" i="37"/>
  <c r="M198" i="37"/>
  <c r="L198" i="37"/>
  <c r="C198" i="37"/>
  <c r="G197" i="37"/>
  <c r="G198" i="37" s="1"/>
  <c r="F197" i="37"/>
  <c r="F198" i="37" s="1"/>
  <c r="E197" i="37"/>
  <c r="E198" i="37" s="1"/>
  <c r="D197" i="37"/>
  <c r="D198" i="37" s="1"/>
  <c r="P196" i="37"/>
  <c r="O196" i="37"/>
  <c r="N196" i="37"/>
  <c r="M196" i="37"/>
  <c r="L196" i="37"/>
  <c r="G196" i="37"/>
  <c r="F196" i="37"/>
  <c r="E196" i="37"/>
  <c r="D196" i="37"/>
  <c r="C196" i="37"/>
  <c r="P184" i="37"/>
  <c r="O184" i="37"/>
  <c r="N184" i="37"/>
  <c r="M184" i="37"/>
  <c r="L184" i="37"/>
  <c r="G184" i="37"/>
  <c r="F184" i="37"/>
  <c r="E184" i="37"/>
  <c r="D184" i="37"/>
  <c r="C184" i="37"/>
  <c r="P179" i="37"/>
  <c r="P181" i="37" s="1"/>
  <c r="O179" i="37"/>
  <c r="N179" i="37"/>
  <c r="N181" i="37" s="1"/>
  <c r="M179" i="37"/>
  <c r="M181" i="37" s="1"/>
  <c r="G179" i="37"/>
  <c r="F179" i="37"/>
  <c r="F181" i="37" s="1"/>
  <c r="E179" i="37"/>
  <c r="E181" i="37" s="1"/>
  <c r="D179" i="37"/>
  <c r="D181" i="37" s="1"/>
  <c r="L173" i="37"/>
  <c r="G173" i="37"/>
  <c r="F173" i="37"/>
  <c r="E173" i="37"/>
  <c r="D173" i="37"/>
  <c r="C173" i="37"/>
  <c r="P171" i="37"/>
  <c r="P173" i="37" s="1"/>
  <c r="O171" i="37"/>
  <c r="O173" i="37" s="1"/>
  <c r="N171" i="37"/>
  <c r="N173" i="37" s="1"/>
  <c r="M171" i="37"/>
  <c r="M173" i="37" s="1"/>
  <c r="P170" i="37"/>
  <c r="O170" i="37"/>
  <c r="N170" i="37"/>
  <c r="M170" i="37"/>
  <c r="L170" i="37"/>
  <c r="G170" i="37"/>
  <c r="F170" i="37"/>
  <c r="E170" i="37"/>
  <c r="D170" i="37"/>
  <c r="C170" i="37"/>
  <c r="P158" i="37"/>
  <c r="O158" i="37"/>
  <c r="N158" i="37"/>
  <c r="M158" i="37"/>
  <c r="L158" i="37"/>
  <c r="G158" i="37"/>
  <c r="F158" i="37"/>
  <c r="E158" i="37"/>
  <c r="D158" i="37"/>
  <c r="C158" i="37"/>
  <c r="L155" i="37"/>
  <c r="D155" i="37"/>
  <c r="C155" i="37"/>
  <c r="P153" i="37"/>
  <c r="P155" i="37" s="1"/>
  <c r="O153" i="37"/>
  <c r="O155" i="37" s="1"/>
  <c r="N153" i="37"/>
  <c r="N155" i="37" s="1"/>
  <c r="M153" i="37"/>
  <c r="M155" i="37" s="1"/>
  <c r="G153" i="37"/>
  <c r="G155" i="37" s="1"/>
  <c r="F153" i="37"/>
  <c r="F155" i="37" s="1"/>
  <c r="E153" i="37"/>
  <c r="E155" i="37" s="1"/>
  <c r="D153" i="37"/>
  <c r="P147" i="37"/>
  <c r="O147" i="37"/>
  <c r="N147" i="37"/>
  <c r="M147" i="37"/>
  <c r="L147" i="37"/>
  <c r="C147" i="37"/>
  <c r="G146" i="37"/>
  <c r="G147" i="37" s="1"/>
  <c r="F146" i="37"/>
  <c r="F147" i="37" s="1"/>
  <c r="E146" i="37"/>
  <c r="E147" i="37" s="1"/>
  <c r="D146" i="37"/>
  <c r="D147" i="37" s="1"/>
  <c r="P145" i="37"/>
  <c r="O145" i="37"/>
  <c r="N145" i="37"/>
  <c r="M145" i="37"/>
  <c r="L145" i="37"/>
  <c r="G145" i="37"/>
  <c r="F145" i="37"/>
  <c r="E145" i="37"/>
  <c r="D145" i="37"/>
  <c r="C145" i="37"/>
  <c r="P133" i="37"/>
  <c r="O133" i="37"/>
  <c r="N133" i="37"/>
  <c r="M133" i="37"/>
  <c r="L133" i="37"/>
  <c r="G133" i="37"/>
  <c r="F133" i="37"/>
  <c r="E133" i="37"/>
  <c r="D133" i="37"/>
  <c r="C133" i="37"/>
  <c r="L130" i="37"/>
  <c r="C130" i="37"/>
  <c r="P128" i="37"/>
  <c r="O128" i="37"/>
  <c r="N128" i="37"/>
  <c r="M128" i="37"/>
  <c r="G128" i="37"/>
  <c r="F128" i="37"/>
  <c r="E128" i="37"/>
  <c r="D128" i="37"/>
  <c r="P125" i="37"/>
  <c r="P130" i="37" s="1"/>
  <c r="O125" i="37"/>
  <c r="O130" i="37" s="1"/>
  <c r="N125" i="37"/>
  <c r="N130" i="37" s="1"/>
  <c r="M125" i="37"/>
  <c r="M130" i="37" s="1"/>
  <c r="G125" i="37"/>
  <c r="G130" i="37" s="1"/>
  <c r="F125" i="37"/>
  <c r="F130" i="37" s="1"/>
  <c r="E125" i="37"/>
  <c r="E130" i="37" s="1"/>
  <c r="D125" i="37"/>
  <c r="D130" i="37" s="1"/>
  <c r="L121" i="37"/>
  <c r="G121" i="37"/>
  <c r="F121" i="37"/>
  <c r="E121" i="37"/>
  <c r="D121" i="37"/>
  <c r="C121" i="37"/>
  <c r="P119" i="37"/>
  <c r="P121" i="37" s="1"/>
  <c r="O119" i="37"/>
  <c r="O121" i="37" s="1"/>
  <c r="N119" i="37"/>
  <c r="N121" i="37" s="1"/>
  <c r="M119" i="37"/>
  <c r="M121" i="37" s="1"/>
  <c r="P118" i="37"/>
  <c r="O118" i="37"/>
  <c r="N118" i="37"/>
  <c r="M118" i="37"/>
  <c r="L118" i="37"/>
  <c r="G118" i="37"/>
  <c r="F118" i="37"/>
  <c r="E118" i="37"/>
  <c r="D118" i="37"/>
  <c r="C118" i="37"/>
  <c r="P106" i="37"/>
  <c r="O106" i="37"/>
  <c r="N106" i="37"/>
  <c r="M106" i="37"/>
  <c r="L106" i="37"/>
  <c r="G106" i="37"/>
  <c r="F106" i="37"/>
  <c r="E106" i="37"/>
  <c r="D106" i="37"/>
  <c r="C106" i="37"/>
  <c r="L100" i="37"/>
  <c r="C100" i="37"/>
  <c r="P98" i="37"/>
  <c r="P100" i="37" s="1"/>
  <c r="O98" i="37"/>
  <c r="O100" i="37" s="1"/>
  <c r="N98" i="37"/>
  <c r="N100" i="37" s="1"/>
  <c r="M98" i="37"/>
  <c r="M100" i="37" s="1"/>
  <c r="G98" i="37"/>
  <c r="G100" i="37" s="1"/>
  <c r="F98" i="37"/>
  <c r="F100" i="37" s="1"/>
  <c r="E98" i="37"/>
  <c r="E100" i="37" s="1"/>
  <c r="D98" i="37"/>
  <c r="D100" i="37" s="1"/>
  <c r="P93" i="37"/>
  <c r="O93" i="37"/>
  <c r="N93" i="37"/>
  <c r="M93" i="37"/>
  <c r="L93" i="37"/>
  <c r="C93" i="37"/>
  <c r="G92" i="37"/>
  <c r="G93" i="37" s="1"/>
  <c r="F92" i="37"/>
  <c r="F93" i="37" s="1"/>
  <c r="E92" i="37"/>
  <c r="E93" i="37" s="1"/>
  <c r="D92" i="37"/>
  <c r="D93" i="37" s="1"/>
  <c r="P91" i="37"/>
  <c r="O91" i="37"/>
  <c r="N91" i="37"/>
  <c r="M91" i="37"/>
  <c r="L91" i="37"/>
  <c r="G91" i="37"/>
  <c r="F91" i="37"/>
  <c r="E91" i="37"/>
  <c r="D91" i="37"/>
  <c r="C91" i="37"/>
  <c r="P79" i="37"/>
  <c r="O79" i="37"/>
  <c r="N79" i="37"/>
  <c r="M79" i="37"/>
  <c r="L79" i="37"/>
  <c r="G79" i="37"/>
  <c r="F79" i="37"/>
  <c r="E79" i="37"/>
  <c r="D79" i="37"/>
  <c r="C79" i="37"/>
  <c r="L74" i="37"/>
  <c r="C74" i="37"/>
  <c r="P72" i="37"/>
  <c r="P74" i="37" s="1"/>
  <c r="O72" i="37"/>
  <c r="O74" i="37" s="1"/>
  <c r="N72" i="37"/>
  <c r="N74" i="37" s="1"/>
  <c r="M72" i="37"/>
  <c r="M74" i="37" s="1"/>
  <c r="G72" i="37"/>
  <c r="G74" i="37" s="1"/>
  <c r="F72" i="37"/>
  <c r="F74" i="37" s="1"/>
  <c r="E72" i="37"/>
  <c r="E74" i="37" s="1"/>
  <c r="D72" i="37"/>
  <c r="D74" i="37" s="1"/>
  <c r="L68" i="37"/>
  <c r="G68" i="37"/>
  <c r="F68" i="37"/>
  <c r="E68" i="37"/>
  <c r="D68" i="37"/>
  <c r="C68" i="37"/>
  <c r="P66" i="37"/>
  <c r="P68" i="37" s="1"/>
  <c r="O66" i="37"/>
  <c r="O68" i="37" s="1"/>
  <c r="N66" i="37"/>
  <c r="N68" i="37" s="1"/>
  <c r="M66" i="37"/>
  <c r="M68" i="37" s="1"/>
  <c r="P65" i="37"/>
  <c r="O65" i="37"/>
  <c r="N65" i="37"/>
  <c r="M65" i="37"/>
  <c r="L65" i="37"/>
  <c r="G65" i="37"/>
  <c r="F65" i="37"/>
  <c r="E65" i="37"/>
  <c r="D65" i="37"/>
  <c r="C65" i="37"/>
  <c r="P53" i="37"/>
  <c r="O53" i="37"/>
  <c r="N53" i="37"/>
  <c r="M53" i="37"/>
  <c r="L53" i="37"/>
  <c r="G53" i="37"/>
  <c r="F53" i="37"/>
  <c r="E53" i="37"/>
  <c r="D53" i="37"/>
  <c r="C53" i="37"/>
  <c r="L48" i="37"/>
  <c r="C48" i="37"/>
  <c r="P46" i="37"/>
  <c r="P48" i="37" s="1"/>
  <c r="O46" i="37"/>
  <c r="O48" i="37" s="1"/>
  <c r="N46" i="37"/>
  <c r="N48" i="37" s="1"/>
  <c r="M46" i="37"/>
  <c r="M48" i="37" s="1"/>
  <c r="G46" i="37"/>
  <c r="G48" i="37" s="1"/>
  <c r="F46" i="37"/>
  <c r="F48" i="37" s="1"/>
  <c r="E46" i="37"/>
  <c r="E48" i="37" s="1"/>
  <c r="D46" i="37"/>
  <c r="D48" i="37" s="1"/>
  <c r="P41" i="37"/>
  <c r="O41" i="37"/>
  <c r="N41" i="37"/>
  <c r="M41" i="37"/>
  <c r="L41" i="37"/>
  <c r="C41" i="37"/>
  <c r="G40" i="37"/>
  <c r="G41" i="37" s="1"/>
  <c r="F40" i="37"/>
  <c r="F41" i="37" s="1"/>
  <c r="E40" i="37"/>
  <c r="E41" i="37" s="1"/>
  <c r="D40" i="37"/>
  <c r="D41" i="37" s="1"/>
  <c r="P39" i="37"/>
  <c r="O39" i="37"/>
  <c r="N39" i="37"/>
  <c r="M39" i="37"/>
  <c r="L39" i="37"/>
  <c r="G39" i="37"/>
  <c r="F39" i="37"/>
  <c r="E39" i="37"/>
  <c r="D39" i="37"/>
  <c r="C39" i="37"/>
  <c r="O160" i="37" l="1"/>
  <c r="D238" i="37"/>
  <c r="L238" i="37"/>
  <c r="P238" i="37"/>
  <c r="C263" i="37"/>
  <c r="D81" i="37"/>
  <c r="C135" i="37"/>
  <c r="N160" i="37"/>
  <c r="C210" i="37"/>
  <c r="G210" i="37"/>
  <c r="O238" i="37"/>
  <c r="G263" i="37"/>
  <c r="L55" i="37"/>
  <c r="L160" i="37"/>
  <c r="O263" i="37"/>
  <c r="L81" i="37"/>
  <c r="C160" i="37"/>
  <c r="G160" i="37"/>
  <c r="D263" i="37"/>
  <c r="L263" i="37"/>
  <c r="P263" i="37"/>
  <c r="P55" i="37"/>
  <c r="C108" i="37"/>
  <c r="O108" i="37"/>
  <c r="E238" i="37"/>
  <c r="M238" i="37"/>
  <c r="M263" i="37"/>
  <c r="F238" i="37"/>
  <c r="N238" i="37"/>
  <c r="F263" i="37"/>
  <c r="N263" i="37"/>
  <c r="L186" i="37"/>
  <c r="E263" i="37"/>
  <c r="P81" i="37"/>
  <c r="G135" i="37"/>
  <c r="O135" i="37"/>
  <c r="E55" i="37"/>
  <c r="E81" i="37"/>
  <c r="L108" i="37"/>
  <c r="L135" i="37"/>
  <c r="D210" i="37"/>
  <c r="L210" i="37"/>
  <c r="P210" i="37"/>
  <c r="F55" i="37"/>
  <c r="N81" i="37"/>
  <c r="E108" i="37"/>
  <c r="M108" i="37"/>
  <c r="E135" i="37"/>
  <c r="M135" i="37"/>
  <c r="D160" i="37"/>
  <c r="F186" i="37"/>
  <c r="N186" i="37"/>
  <c r="M210" i="37"/>
  <c r="G108" i="37"/>
  <c r="D186" i="37"/>
  <c r="P186" i="37"/>
  <c r="M55" i="37"/>
  <c r="M81" i="37"/>
  <c r="P108" i="37"/>
  <c r="D135" i="37"/>
  <c r="P135" i="37"/>
  <c r="M186" i="37"/>
  <c r="C55" i="37"/>
  <c r="G55" i="37"/>
  <c r="O55" i="37"/>
  <c r="C81" i="37"/>
  <c r="G81" i="37"/>
  <c r="O81" i="37"/>
  <c r="F108" i="37"/>
  <c r="N135" i="37"/>
  <c r="E160" i="37"/>
  <c r="M160" i="37"/>
  <c r="C186" i="37"/>
  <c r="O186" i="37"/>
  <c r="F210" i="37"/>
  <c r="N210" i="37"/>
  <c r="O210" i="37"/>
  <c r="E210" i="37"/>
  <c r="E186" i="37"/>
  <c r="G186" i="37"/>
  <c r="F160" i="37"/>
  <c r="F135" i="37"/>
  <c r="N108" i="37"/>
  <c r="D108" i="37"/>
  <c r="F81" i="37"/>
  <c r="N55" i="37"/>
  <c r="D55" i="37"/>
  <c r="P27" i="37" l="1"/>
  <c r="O27" i="37"/>
  <c r="N27" i="37"/>
  <c r="M27" i="37"/>
  <c r="L27" i="37"/>
  <c r="G27" i="37"/>
  <c r="F27" i="37"/>
  <c r="E27" i="37"/>
  <c r="D27" i="37"/>
  <c r="C27" i="37"/>
  <c r="L20" i="37"/>
  <c r="C20" i="37"/>
  <c r="P18" i="37"/>
  <c r="O18" i="37"/>
  <c r="N18" i="37"/>
  <c r="M18" i="37"/>
  <c r="G18" i="37"/>
  <c r="F18" i="37"/>
  <c r="E18" i="37"/>
  <c r="D18" i="37"/>
  <c r="P17" i="37"/>
  <c r="O17" i="37"/>
  <c r="N17" i="37"/>
  <c r="M17" i="37"/>
  <c r="G17" i="37"/>
  <c r="F17" i="37"/>
  <c r="E17" i="37"/>
  <c r="D17" i="37"/>
  <c r="P16" i="37"/>
  <c r="O16" i="37"/>
  <c r="N16" i="37"/>
  <c r="M16" i="37"/>
  <c r="G16" i="37"/>
  <c r="F16" i="37"/>
  <c r="E16" i="37"/>
  <c r="D16" i="37"/>
  <c r="P14" i="37"/>
  <c r="O14" i="37"/>
  <c r="O20" i="37" s="1"/>
  <c r="N14" i="37"/>
  <c r="N20" i="37" s="1"/>
  <c r="M14" i="37"/>
  <c r="M20" i="37" s="1"/>
  <c r="G14" i="37"/>
  <c r="G20" i="37" s="1"/>
  <c r="F14" i="37"/>
  <c r="F20" i="37" s="1"/>
  <c r="E14" i="37"/>
  <c r="E20" i="37" s="1"/>
  <c r="D14" i="37"/>
  <c r="D20" i="37" s="1"/>
  <c r="L13" i="37"/>
  <c r="H13" i="37"/>
  <c r="G13" i="37"/>
  <c r="F13" i="37"/>
  <c r="E13" i="37"/>
  <c r="D13" i="37"/>
  <c r="C13" i="37"/>
  <c r="P11" i="37"/>
  <c r="P13" i="37" s="1"/>
  <c r="O11" i="37"/>
  <c r="O13" i="37" s="1"/>
  <c r="N11" i="37"/>
  <c r="N13" i="37" s="1"/>
  <c r="M11" i="37"/>
  <c r="M13" i="37" s="1"/>
  <c r="P10" i="37"/>
  <c r="O10" i="37"/>
  <c r="N10" i="37"/>
  <c r="M10" i="37"/>
  <c r="L10" i="37"/>
  <c r="G10" i="37"/>
  <c r="F10" i="37"/>
  <c r="E10" i="37"/>
  <c r="D10" i="37"/>
  <c r="C10" i="37"/>
  <c r="L29" i="37" l="1"/>
  <c r="C29" i="37"/>
  <c r="F29" i="37"/>
  <c r="O29" i="37"/>
  <c r="P20" i="37"/>
  <c r="P29" i="37" s="1"/>
  <c r="N29" i="37"/>
  <c r="E29" i="37"/>
  <c r="D29" i="37"/>
  <c r="M29" i="37"/>
  <c r="G29" i="37"/>
  <c r="D7" i="5" l="1"/>
  <c r="F7" i="5" s="1"/>
  <c r="D38" i="5" l="1"/>
  <c r="F38" i="5" s="1"/>
  <c r="D24" i="5"/>
  <c r="F24" i="5" s="1"/>
  <c r="D46" i="5"/>
  <c r="F46" i="5" s="1"/>
  <c r="D6" i="5"/>
  <c r="F6" i="5" s="1"/>
  <c r="C26" i="5"/>
  <c r="D26" i="5" s="1"/>
  <c r="F26" i="5" s="1"/>
  <c r="E23" i="5"/>
  <c r="C23" i="5"/>
  <c r="D23" i="5" s="1"/>
  <c r="F23" i="5" s="1"/>
  <c r="C25" i="5"/>
  <c r="D25" i="5" s="1"/>
  <c r="F25" i="5" s="1"/>
  <c r="D10" i="5"/>
  <c r="F10" i="5" s="1"/>
  <c r="D21" i="5"/>
  <c r="F21" i="5" s="1"/>
  <c r="D34" i="5"/>
  <c r="F34" i="5" s="1"/>
  <c r="D44" i="5"/>
  <c r="F44" i="5" s="1"/>
  <c r="D22" i="5"/>
  <c r="F22" i="5" s="1"/>
  <c r="D20" i="5"/>
  <c r="F20" i="5" s="1"/>
  <c r="E36" i="5"/>
  <c r="D36" i="5"/>
  <c r="C39" i="5"/>
  <c r="D39" i="5" s="1"/>
  <c r="F39" i="5" s="1"/>
  <c r="C30" i="5"/>
  <c r="E30" i="5"/>
  <c r="D5" i="5"/>
  <c r="F5" i="5" s="1"/>
  <c r="D45" i="5"/>
  <c r="F45" i="5" s="1"/>
  <c r="D4" i="5"/>
  <c r="F4" i="5" s="1"/>
  <c r="D15" i="5"/>
  <c r="F15" i="5" s="1"/>
  <c r="D30" i="5"/>
  <c r="D12" i="5"/>
  <c r="F12" i="5" s="1"/>
  <c r="D2" i="5"/>
  <c r="F2" i="5" s="1"/>
  <c r="D37" i="5"/>
  <c r="F37" i="5" s="1"/>
  <c r="D41" i="5"/>
  <c r="F41" i="5" s="1"/>
  <c r="D31" i="5"/>
  <c r="F31" i="5" s="1"/>
  <c r="D13" i="5"/>
  <c r="F13" i="5" s="1"/>
  <c r="D19" i="5"/>
  <c r="F19" i="5" s="1"/>
  <c r="D40" i="5"/>
  <c r="F40" i="5" s="1"/>
  <c r="D16" i="5"/>
  <c r="F16" i="5" s="1"/>
  <c r="D11" i="5"/>
  <c r="F11" i="5" s="1"/>
  <c r="D14" i="5"/>
  <c r="F14" i="5" s="1"/>
  <c r="D18" i="5"/>
  <c r="F18" i="5" s="1"/>
  <c r="D17" i="5"/>
  <c r="F17" i="5" s="1"/>
  <c r="D9" i="5"/>
  <c r="F9" i="5" s="1"/>
  <c r="F30" i="5" l="1"/>
  <c r="F36" i="5"/>
  <c r="H17" i="1"/>
  <c r="H12" i="1"/>
  <c r="H11" i="1"/>
  <c r="H10" i="1"/>
  <c r="H9" i="1"/>
  <c r="H7" i="1"/>
  <c r="H6" i="1"/>
  <c r="H5" i="1"/>
  <c r="H4" i="1"/>
</calcChain>
</file>

<file path=xl/sharedStrings.xml><?xml version="1.0" encoding="utf-8"?>
<sst xmlns="http://schemas.openxmlformats.org/spreadsheetml/2006/main" count="1075" uniqueCount="363">
  <si>
    <t>заведующий</t>
  </si>
  <si>
    <t>1 ставка</t>
  </si>
  <si>
    <t xml:space="preserve">воспитатель </t>
  </si>
  <si>
    <t>Круглова Людмила  Васильевна</t>
  </si>
  <si>
    <t>Брусова Наталья Анатольевна</t>
  </si>
  <si>
    <t>1,1 ставка</t>
  </si>
  <si>
    <t>Круглова Светлана Сергеевна</t>
  </si>
  <si>
    <t>пом.воспитателя</t>
  </si>
  <si>
    <t>0,9 ставки</t>
  </si>
  <si>
    <t>Романова Нина Васильевна</t>
  </si>
  <si>
    <t>Нечаева Ирина Васильевна</t>
  </si>
  <si>
    <t>0,88 ставки+0,1 замена</t>
  </si>
  <si>
    <t>Чернова Татьяна Геннадьевна</t>
  </si>
  <si>
    <t>Иванова Елена Александровна</t>
  </si>
  <si>
    <t>повар</t>
  </si>
  <si>
    <t>1,5 ставки</t>
  </si>
  <si>
    <t>0,5 ставки</t>
  </si>
  <si>
    <t>Булаева Татьяна Александровна</t>
  </si>
  <si>
    <t>муз.руководитель</t>
  </si>
  <si>
    <t>раб.по обсл.здания</t>
  </si>
  <si>
    <t>0,25 ставки</t>
  </si>
  <si>
    <t>Симанов М.А.</t>
  </si>
  <si>
    <t>кочегар</t>
  </si>
  <si>
    <t xml:space="preserve">кочегар </t>
  </si>
  <si>
    <t>оператор стиральных машин</t>
  </si>
  <si>
    <t>сторож</t>
  </si>
  <si>
    <t>Колпакова Н.М.</t>
  </si>
  <si>
    <t>Договор с ИП Терехин на 60 куб.м. (лесовоз 15 куб.м),зимой 30 куб.м. в месяц, 100тыс.на дрова</t>
  </si>
  <si>
    <t>Заведование</t>
  </si>
  <si>
    <t>Циклограмма  всентябре</t>
  </si>
  <si>
    <t xml:space="preserve">Вавгусте проверка пожарной безопастности </t>
  </si>
  <si>
    <t>Приказ о противопожарном режиме на20-21годы</t>
  </si>
  <si>
    <t>часов</t>
  </si>
  <si>
    <t>контакты</t>
  </si>
  <si>
    <t>3 сад</t>
  </si>
  <si>
    <t>методист</t>
  </si>
  <si>
    <t>chamerovo-ds</t>
  </si>
  <si>
    <t>login</t>
  </si>
  <si>
    <t>admin</t>
  </si>
  <si>
    <t>пароль</t>
  </si>
  <si>
    <t>a2eS47ox</t>
  </si>
  <si>
    <t>Договоры</t>
  </si>
  <si>
    <t>Бежецк центр гигиены, медкнижка</t>
  </si>
  <si>
    <t>vessadcham@mail.ru</t>
  </si>
  <si>
    <t>эл.адрес  МДОУ:</t>
  </si>
  <si>
    <t>сайт</t>
  </si>
  <si>
    <t>ves_roo.nubex.ru/novosti/</t>
  </si>
  <si>
    <t>г.Весьегонск,ул.Степанова,д.11</t>
  </si>
  <si>
    <t>8(48264)2-14-39</t>
  </si>
  <si>
    <t>бухгалтерия Райпо</t>
  </si>
  <si>
    <t>2-10-56</t>
  </si>
  <si>
    <t>заказ в Райпо ("Весь")</t>
  </si>
  <si>
    <t>8(48231)-2-13-02</t>
  </si>
  <si>
    <t>2-13-39</t>
  </si>
  <si>
    <t>8(48264)</t>
  </si>
  <si>
    <t>89099441044</t>
  </si>
  <si>
    <t>89157109532</t>
  </si>
  <si>
    <t>мясо Кролики Евдокимов Максим</t>
  </si>
  <si>
    <t>Евдокимова Ольга по 5 кг на 2 недели</t>
  </si>
  <si>
    <t>88173721565</t>
  </si>
  <si>
    <t>89215453002</t>
  </si>
  <si>
    <t>мясокомбинат Череповец</t>
  </si>
  <si>
    <t>1 я категория говядина и суп.набор 1раз в месяц на 2 месяца 15кгмякоти и 8-10кг костей</t>
  </si>
  <si>
    <t>Смак+ хлеб до 10 утра  в пятницу на понедельник 2 хлеба 3 батона горчичных/3хлеба,4батона</t>
  </si>
  <si>
    <t xml:space="preserve"> в среду на четверг 2 хлеба, 3 батона горчичных/3хлеба,4батона</t>
  </si>
  <si>
    <t>89301642256</t>
  </si>
  <si>
    <t>рыба Морозов из Твери, минтай 1 коробка</t>
  </si>
  <si>
    <t>если нет рыбы в Айсберге</t>
  </si>
  <si>
    <t>по пятницам до 11 утра Айсберг все остальные продукты</t>
  </si>
  <si>
    <t>менеджеры,операторы</t>
  </si>
  <si>
    <t>бухгалтерия Людмила</t>
  </si>
  <si>
    <t>Обслуживание сигнализации г.Устюжна  (если сработала)</t>
  </si>
  <si>
    <t>Евгений</t>
  </si>
  <si>
    <t>Блохин Николай директор</t>
  </si>
  <si>
    <t>сторож Колпакова Наташа</t>
  </si>
  <si>
    <t>ТРОВДПО</t>
  </si>
  <si>
    <t>тревожная кнопка</t>
  </si>
  <si>
    <t>исполнитель Байло</t>
  </si>
  <si>
    <t xml:space="preserve">Стрелец-мониторинг </t>
  </si>
  <si>
    <t>можно заказать огнетушители (нет у кочегаров)</t>
  </si>
  <si>
    <t>выписывают счет и акт обслуживания</t>
  </si>
  <si>
    <t>ИП Терехин Виктор Николаевичвыкачка канализации,дрова оплачено до апреля(елка)</t>
  </si>
  <si>
    <t>Вигликова Марина бухгалтер</t>
  </si>
  <si>
    <t>сделатьвыкачку канализации(заключить договор с нового года)</t>
  </si>
  <si>
    <t>Электрики АтомЭнергоСбыт</t>
  </si>
  <si>
    <t>8(48264)-2-10-82 -общий</t>
  </si>
  <si>
    <t>показания счетчика записывать 1 числа каждого месяца</t>
  </si>
  <si>
    <t>ЛенаВолкова (вывоз мусора ТБО)</t>
  </si>
  <si>
    <t>Сделатьплощадку для мусора огороженную!</t>
  </si>
  <si>
    <t>медосмотр г.Серпухов Моск.обл.</t>
  </si>
  <si>
    <t>2-10-26</t>
  </si>
  <si>
    <t>Фера Надежда Александровна</t>
  </si>
  <si>
    <t>89190637441</t>
  </si>
  <si>
    <t>3сад в г.Весьегонске</t>
  </si>
  <si>
    <t>89157176825</t>
  </si>
  <si>
    <t>ЛукинаНадежда Ивановна 6сад</t>
  </si>
  <si>
    <t>89109319283</t>
  </si>
  <si>
    <t>89206856463</t>
  </si>
  <si>
    <t>89040067135</t>
  </si>
  <si>
    <t>2-13-21</t>
  </si>
  <si>
    <t>Куликова Ирина Сергеевна</t>
  </si>
  <si>
    <t>_______________________________________________________________________</t>
  </si>
  <si>
    <t>2-13-73</t>
  </si>
  <si>
    <t>бухгалтерия отдела образования</t>
  </si>
  <si>
    <t>89051286876</t>
  </si>
  <si>
    <t>Семенова Елена наш бухгалтер</t>
  </si>
  <si>
    <t>89051646378</t>
  </si>
  <si>
    <t>Максимова Лариса Анатольевна-начальник отдела образования(заведующая)</t>
  </si>
  <si>
    <t>2-12-40</t>
  </si>
  <si>
    <t>Шарухина Тамара Федоровна</t>
  </si>
  <si>
    <t>Алексей Юрьевич бухгалтер, программист,эл.подпись</t>
  </si>
  <si>
    <t>Брусов Александр Анатольевич</t>
  </si>
  <si>
    <t>Кузнецов Юрий Николаевич</t>
  </si>
  <si>
    <t>Чернов Юрий Николаевич</t>
  </si>
  <si>
    <t>кочегар(+обсл.здания)</t>
  </si>
  <si>
    <t>Смирнов Александр Петрович</t>
  </si>
  <si>
    <t>Кочегаров увольнять в мае и в сентябре принять(кроме Брусова, он в отпуске)</t>
  </si>
  <si>
    <t>Белявцева Надежда Владимировна - медсестра от амбулатории</t>
  </si>
  <si>
    <t>Локкина Тамара Вячеславовна</t>
  </si>
  <si>
    <t>малыши</t>
  </si>
  <si>
    <t>старшие</t>
  </si>
  <si>
    <t>перех</t>
  </si>
  <si>
    <t>СЭС: Бежецк по договорам</t>
  </si>
  <si>
    <t>Заявка на сан-гиг.обучение,заявка на пробу песка,заявка на замену медкнижки</t>
  </si>
  <si>
    <t>Списки в конце марта !</t>
  </si>
  <si>
    <t>848264-2-13-73</t>
  </si>
  <si>
    <t>счета,передвижки</t>
  </si>
  <si>
    <t>Калятина Татьяна Степановна Кесьма</t>
  </si>
  <si>
    <t>Копачева Эльвира 7 сад</t>
  </si>
  <si>
    <t>Жукова Марьяна Юрьевна 5 сад</t>
  </si>
  <si>
    <t>_______________________________________________________________________________</t>
  </si>
  <si>
    <t>Казанов Анатолий ремонтирует все трубы,крыша</t>
  </si>
  <si>
    <t>2-14-04</t>
  </si>
  <si>
    <t>Татьяна юрист</t>
  </si>
  <si>
    <t>Шурупова Наталья Михайловна глава админ.</t>
  </si>
  <si>
    <t>Егорова Любовь секретарь</t>
  </si>
  <si>
    <t>_____________________________________________________________________________</t>
  </si>
  <si>
    <t>Ольга Викторовна Виргилесова директор школы</t>
  </si>
  <si>
    <t>аптека Екатерина Игоревна (маски,перчатки)</t>
  </si>
  <si>
    <t>школьный электрик, Непомнящий</t>
  </si>
  <si>
    <t>2-10-55</t>
  </si>
  <si>
    <t>центр занятости</t>
  </si>
  <si>
    <t>89157280688</t>
  </si>
  <si>
    <t>продавец магазина Иваново</t>
  </si>
  <si>
    <t>89301640745</t>
  </si>
  <si>
    <t>участковый Фурулев Андрей Николаевич</t>
  </si>
  <si>
    <t>89201683255</t>
  </si>
  <si>
    <t>Смирнов  Глава Весьегонского пожарного отделения</t>
  </si>
  <si>
    <t>если сторож сменился</t>
  </si>
  <si>
    <t>89157152467</t>
  </si>
  <si>
    <t>по делам несовершеннолетних Пантина Серафима Валентиновна</t>
  </si>
  <si>
    <t>2-24-22</t>
  </si>
  <si>
    <t>общий</t>
  </si>
  <si>
    <t>прокурор Сергеев</t>
  </si>
  <si>
    <t>Пашуков Александр Владимирович</t>
  </si>
  <si>
    <t>2-14-42</t>
  </si>
  <si>
    <t>отдел архитектуры сметы,Нина Сергеевна</t>
  </si>
  <si>
    <t>Никитин Алексей Иванович (песок)</t>
  </si>
  <si>
    <t>Людмила Чамина</t>
  </si>
  <si>
    <t>контора Никитина</t>
  </si>
  <si>
    <t>Иччина Светлана зам,начальника (как проходить аттестацию)</t>
  </si>
  <si>
    <t>Журина Татьяна Александровна</t>
  </si>
  <si>
    <t>ремонт домофонов</t>
  </si>
  <si>
    <t>директор Весьегонской школы Югина Анатольевна</t>
  </si>
  <si>
    <t>наименование</t>
  </si>
  <si>
    <t>количество</t>
  </si>
  <si>
    <t>Кофейный напиток "Старая мельница"ячмень 100гр</t>
  </si>
  <si>
    <t>сумма</t>
  </si>
  <si>
    <t>2 пачки списать</t>
  </si>
  <si>
    <t>какао-порошок "Золотой ярлык"100гр</t>
  </si>
  <si>
    <t>кол-во грамм в пачке</t>
  </si>
  <si>
    <t>Чай "Принцесса Нури"250гр</t>
  </si>
  <si>
    <t>Дрожжи 11г</t>
  </si>
  <si>
    <t>крупа пшеничная 700гр</t>
  </si>
  <si>
    <t>в развес</t>
  </si>
  <si>
    <t>овсяные хлопья"Экстра"1600гр</t>
  </si>
  <si>
    <t>крупа гречневая 800г</t>
  </si>
  <si>
    <t>вермишель</t>
  </si>
  <si>
    <t>вермишель900гр</t>
  </si>
  <si>
    <t>сахар-рафинад500гр</t>
  </si>
  <si>
    <t>сухофрукты 1000г</t>
  </si>
  <si>
    <t>сок яблочный 3л</t>
  </si>
  <si>
    <t>огурцы сол3л</t>
  </si>
  <si>
    <t>крупа манная800г</t>
  </si>
  <si>
    <t>крупа ячменная700г</t>
  </si>
  <si>
    <t>соль йод 1000г</t>
  </si>
  <si>
    <t>крупа пшено 900гр</t>
  </si>
  <si>
    <t>крупа горох 800гр</t>
  </si>
  <si>
    <t>крупа перловая 900гр.</t>
  </si>
  <si>
    <t>крупа рисовая кругл850гр.</t>
  </si>
  <si>
    <t>крупа рис длиннозерный900гр.</t>
  </si>
  <si>
    <t>сахар-песок900гр</t>
  </si>
  <si>
    <t>мука пшен2кг</t>
  </si>
  <si>
    <t>крахмал200гр</t>
  </si>
  <si>
    <t>масло раст.0,9л</t>
  </si>
  <si>
    <t>повидло 550гр.</t>
  </si>
  <si>
    <t>томатная паста540гр.</t>
  </si>
  <si>
    <t>молоко1л</t>
  </si>
  <si>
    <t>масло слив.180гр.</t>
  </si>
  <si>
    <t>мясо кролика</t>
  </si>
  <si>
    <t xml:space="preserve">лук </t>
  </si>
  <si>
    <t>Итого в гр.:</t>
  </si>
  <si>
    <t>картошка</t>
  </si>
  <si>
    <t>яйцо</t>
  </si>
  <si>
    <t>морковь</t>
  </si>
  <si>
    <t>свекла</t>
  </si>
  <si>
    <t>сент</t>
  </si>
  <si>
    <t>окт</t>
  </si>
  <si>
    <t>ноябрь</t>
  </si>
  <si>
    <t>дек</t>
  </si>
  <si>
    <t>кости</t>
  </si>
  <si>
    <t>рыба</t>
  </si>
  <si>
    <t>капуста</t>
  </si>
  <si>
    <t>творог</t>
  </si>
  <si>
    <t>сметана</t>
  </si>
  <si>
    <t>яблоки</t>
  </si>
  <si>
    <t>кабачок</t>
  </si>
  <si>
    <t>печенье</t>
  </si>
  <si>
    <t>вафли</t>
  </si>
  <si>
    <t>сосиски</t>
  </si>
  <si>
    <t>ряженка</t>
  </si>
  <si>
    <t>пряники</t>
  </si>
  <si>
    <t>горошек</t>
  </si>
  <si>
    <t>бананы</t>
  </si>
  <si>
    <t>мандарины</t>
  </si>
  <si>
    <t>макароны</t>
  </si>
  <si>
    <t>рожки</t>
  </si>
  <si>
    <t>3кг</t>
  </si>
  <si>
    <t>5кг</t>
  </si>
  <si>
    <t>8кг</t>
  </si>
  <si>
    <t>1кг</t>
  </si>
  <si>
    <t>рис длиннозерный</t>
  </si>
  <si>
    <t>2пачки</t>
  </si>
  <si>
    <t>масло раст</t>
  </si>
  <si>
    <t>2бут</t>
  </si>
  <si>
    <t>10кг</t>
  </si>
  <si>
    <t>повидло 550гр</t>
  </si>
  <si>
    <t>6шт</t>
  </si>
  <si>
    <t>сахар-песок</t>
  </si>
  <si>
    <t>30шт</t>
  </si>
  <si>
    <t xml:space="preserve"> Свистунова Елена Леонидовна(экономист)</t>
  </si>
  <si>
    <t>Тарасова Нина Александровна</t>
  </si>
  <si>
    <t>Прием пищи</t>
  </si>
  <si>
    <t>Рассольник ленинградский с мясом</t>
  </si>
  <si>
    <t xml:space="preserve">Котлета мясная </t>
  </si>
  <si>
    <t>Рис отварной</t>
  </si>
  <si>
    <t>Подлива</t>
  </si>
  <si>
    <t>Хлеб ржаной</t>
  </si>
  <si>
    <t>Компот из сухофруктов</t>
  </si>
  <si>
    <t>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</si>
  <si>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</si>
  <si>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</si>
  <si>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</si>
  <si>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</si>
  <si>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</si>
  <si>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</si>
  <si>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 воды</t>
  </si>
  <si>
    <t>Неделя 1</t>
  </si>
  <si>
    <t xml:space="preserve">Каша овсяная </t>
  </si>
  <si>
    <t>молочная жидкая</t>
  </si>
  <si>
    <t>Бутерброд с маслом</t>
  </si>
  <si>
    <t>Кофейный напиток с молоком</t>
  </si>
  <si>
    <t>Итого за завтрак</t>
  </si>
  <si>
    <t>–</t>
  </si>
  <si>
    <t>Второй завтрак</t>
  </si>
  <si>
    <t>Сок</t>
  </si>
  <si>
    <t>Печенье</t>
  </si>
  <si>
    <t>Итого за второй завтрак</t>
  </si>
  <si>
    <t>Обед</t>
  </si>
  <si>
    <t>Итого за обед</t>
  </si>
  <si>
    <t>Булочка Российская</t>
  </si>
  <si>
    <t>Винегрет овощной</t>
  </si>
  <si>
    <t>Чай с сахаром</t>
  </si>
  <si>
    <t xml:space="preserve">Итого за полдник </t>
  </si>
  <si>
    <t>Итого за 1 день:</t>
  </si>
  <si>
    <t xml:space="preserve"> -</t>
  </si>
  <si>
    <t>Первая неделя</t>
  </si>
  <si>
    <t>с 1,5 до 3лет</t>
  </si>
  <si>
    <t>с 3 до 7 лет</t>
  </si>
  <si>
    <t>2 день</t>
  </si>
  <si>
    <t>Завтрак</t>
  </si>
  <si>
    <t>Каша молочная жидкая рисовая</t>
  </si>
  <si>
    <t>Какао с молоком</t>
  </si>
  <si>
    <t>Фрукты (яблоко)</t>
  </si>
  <si>
    <t>Фрукты  (яблоко)</t>
  </si>
  <si>
    <t>Борщ с мясом</t>
  </si>
  <si>
    <t>Гуляш из отварного мяса</t>
  </si>
  <si>
    <t>Макаронные изделия отварные с маслом</t>
  </si>
  <si>
    <t>Кисель</t>
  </si>
  <si>
    <t>Хлеб пшеничный</t>
  </si>
  <si>
    <t>Биточки манные с повидлом</t>
  </si>
  <si>
    <t>Чай с молоком</t>
  </si>
  <si>
    <t>3 день</t>
  </si>
  <si>
    <t>День 3</t>
  </si>
  <si>
    <t>Каша молочная жидкая гречневая</t>
  </si>
  <si>
    <t>Суп картофельный с макаронными изделиями</t>
  </si>
  <si>
    <t>Овощи тушеные с мясом</t>
  </si>
  <si>
    <t>Сырники из творога с повидлом</t>
  </si>
  <si>
    <t>-</t>
  </si>
  <si>
    <t>4 день</t>
  </si>
  <si>
    <t>День 4</t>
  </si>
  <si>
    <t>Каша молочная жидкая пшенная</t>
  </si>
  <si>
    <t>Гороховый с мясом</t>
  </si>
  <si>
    <t>Жаркое по-домашнему с огурцом</t>
  </si>
  <si>
    <t>Огурец соленый</t>
  </si>
  <si>
    <t>Жаркое по-домашнему</t>
  </si>
  <si>
    <t>Пирог морковный из дрожжевого теста с повидлом</t>
  </si>
  <si>
    <t>5 день</t>
  </si>
  <si>
    <t>День 5</t>
  </si>
  <si>
    <t>Каша молочная жидкая манная</t>
  </si>
  <si>
    <t>Суп «Кудряш»</t>
  </si>
  <si>
    <t>Тефтели мясные</t>
  </si>
  <si>
    <t>Салат из свеклы с соленым огурцом</t>
  </si>
  <si>
    <t>Запеканка из творога с повидлом</t>
  </si>
  <si>
    <t>Молоко кипяченое</t>
  </si>
  <si>
    <t>6 день</t>
  </si>
  <si>
    <t>День 6</t>
  </si>
  <si>
    <t>Неделя 2</t>
  </si>
  <si>
    <t>Неделя2</t>
  </si>
  <si>
    <t>Вермишель на молоке</t>
  </si>
  <si>
    <t>Суп картофельный рыбный</t>
  </si>
  <si>
    <t>Каша гречневая рассыпчатая с маслом</t>
  </si>
  <si>
    <t>Салат из белокочанной капусты</t>
  </si>
  <si>
    <t>Блины с повидлом</t>
  </si>
  <si>
    <t>7 день</t>
  </si>
  <si>
    <t>День 7</t>
  </si>
  <si>
    <t>Каша молочная жидкая «Дружба»</t>
  </si>
  <si>
    <t>Суп картофельный «Крестьянский»</t>
  </si>
  <si>
    <t xml:space="preserve">Картофельная запеканка </t>
  </si>
  <si>
    <t>8 день</t>
  </si>
  <si>
    <t>День8</t>
  </si>
  <si>
    <t>День 8</t>
  </si>
  <si>
    <t>Каша молочная ячневая</t>
  </si>
  <si>
    <t xml:space="preserve">Щи из свежей капусты </t>
  </si>
  <si>
    <t>9 день</t>
  </si>
  <si>
    <t>День 9</t>
  </si>
  <si>
    <t>Котлета рыбная</t>
  </si>
  <si>
    <t>Картофельное пюре</t>
  </si>
  <si>
    <t>Оладьи</t>
  </si>
  <si>
    <t>10 день</t>
  </si>
  <si>
    <t>День10</t>
  </si>
  <si>
    <t>День 10</t>
  </si>
  <si>
    <t>Омлет натуральный на молоке</t>
  </si>
  <si>
    <t>Голубцы ленивые</t>
  </si>
  <si>
    <t>Салат из моркови</t>
  </si>
  <si>
    <t>Вторая неделя</t>
  </si>
  <si>
    <t xml:space="preserve">День 1 </t>
  </si>
  <si>
    <t>День 2</t>
  </si>
  <si>
    <t>Итого за 4 день:</t>
  </si>
  <si>
    <t>Итого за 3  день:</t>
  </si>
  <si>
    <t>Итого за 3 день:</t>
  </si>
  <si>
    <t>Итого за 6 день:</t>
  </si>
  <si>
    <t>Итого за 9 день:</t>
  </si>
  <si>
    <t>Итого за 10 день:</t>
  </si>
  <si>
    <t>Итого за 2 день:</t>
  </si>
  <si>
    <t>Итого за 5 день:</t>
  </si>
  <si>
    <t>Итого за 7 день:</t>
  </si>
  <si>
    <t>Итого за 8 день:</t>
  </si>
  <si>
    <t>Усиленный полдник</t>
  </si>
  <si>
    <t>Итого за полдник</t>
  </si>
  <si>
    <t>Салат из картофеля  «Зимний»</t>
  </si>
  <si>
    <t>День 1</t>
  </si>
  <si>
    <t>День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</si>
</sst>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3" fontId="14" fillId="0" borderId="0" applyFont="0" applyFill="0" applyBorder="0" applyAlignment="0" applyProtection="0"/>
  </cellStyleXfs>
  <cellXfs count="148">
    <xf numFmtId="0" fontId="0" fillId="0" borderId="0" xfId="0"/>
    <xf numFmtId="0" fontId="0" fillId="0" borderId="1" xfId="0" applyBorder="1"/>
    <xf numFmtId="0" fontId="0" fillId="0" borderId="2" xfId="0" applyFill="1" applyBorder="1"/>
    <xf numFmtId="0" fontId="0" fillId="2" borderId="1" xfId="0" applyFill="1" applyBorder="1"/>
    <xf numFmtId="0" fontId="0" fillId="2" borderId="2" xfId="0" applyFill="1" applyBorder="1"/>
    <xf numFmtId="0" fontId="0" fillId="2" borderId="0" xfId="0" applyFill="1"/>
    <xf numFmtId="0" fontId="3" fillId="0" borderId="0" xfId="1"/>
    <xf numFmtId="49" fontId="0" fillId="0" borderId="0" xfId="0" applyNumberFormat="1"/>
    <xf numFmtId="0" fontId="0" fillId="3" borderId="1" xfId="0" applyFill="1" applyBorder="1"/>
    <xf numFmtId="0" fontId="0" fillId="3" borderId="1" xfId="0" applyFill="1" applyBorder="1" applyAlignment="1">
      <alignment horizontal="right"/>
    </xf>
    <xf numFmtId="49" fontId="2" fillId="3" borderId="0" xfId="0" applyNumberFormat="1" applyFont="1" applyFill="1"/>
    <xf numFmtId="0" fontId="2" fillId="3" borderId="0" xfId="0" applyFont="1" applyFill="1"/>
    <xf numFmtId="0" fontId="0" fillId="3" borderId="0" xfId="0" applyFill="1"/>
    <xf numFmtId="49" fontId="0" fillId="3" borderId="1" xfId="0" applyNumberFormat="1" applyFill="1" applyBorder="1"/>
    <xf numFmtId="0" fontId="0" fillId="3" borderId="0" xfId="0" applyFill="1" applyBorder="1"/>
    <xf numFmtId="0" fontId="0" fillId="3" borderId="1" xfId="0" applyFill="1" applyBorder="1" applyAlignment="1">
      <alignment horizontal="left"/>
    </xf>
    <xf numFmtId="0" fontId="0" fillId="3" borderId="3" xfId="0" applyFill="1" applyBorder="1"/>
    <xf numFmtId="0" fontId="0" fillId="3" borderId="0" xfId="0" applyFill="1" applyBorder="1" applyAlignment="1">
      <alignment horizontal="right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4" fillId="0" borderId="1" xfId="0" applyFont="1" applyBorder="1"/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3" xfId="0" applyBorder="1"/>
    <xf numFmtId="0" fontId="0" fillId="0" borderId="1" xfId="0" applyFill="1" applyBorder="1"/>
    <xf numFmtId="0" fontId="0" fillId="0" borderId="3" xfId="0" applyFill="1" applyBorder="1"/>
    <xf numFmtId="0" fontId="0" fillId="3" borderId="1" xfId="0" applyFill="1" applyBorder="1" applyAlignment="1">
      <alignment wrapText="1"/>
    </xf>
    <xf numFmtId="0" fontId="2" fillId="0" borderId="0" xfId="0" applyFont="1"/>
    <xf numFmtId="0" fontId="2" fillId="0" borderId="0" xfId="0" applyFont="1" applyAlignment="1">
      <alignment horizontal="right"/>
    </xf>
    <xf numFmtId="0" fontId="6" fillId="0" borderId="4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vertical="center" wrapText="1"/>
    </xf>
    <xf numFmtId="2" fontId="8" fillId="0" borderId="4" xfId="0" applyNumberFormat="1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vertical="center" wrapText="1"/>
    </xf>
    <xf numFmtId="0" fontId="6" fillId="0" borderId="21" xfId="0" applyFont="1" applyBorder="1" applyAlignment="1">
      <alignment vertical="center" wrapText="1"/>
    </xf>
    <xf numFmtId="0" fontId="6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" fontId="5" fillId="0" borderId="4" xfId="0" applyNumberFormat="1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4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5" fillId="0" borderId="25" xfId="0" applyFont="1" applyBorder="1" applyAlignment="1">
      <alignment vertical="center" wrapText="1"/>
    </xf>
    <xf numFmtId="0" fontId="1" fillId="0" borderId="26" xfId="0" applyFont="1" applyBorder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1" fillId="0" borderId="8" xfId="0" applyFont="1" applyBorder="1" applyAlignment="1">
      <alignment vertical="center" wrapText="1"/>
    </xf>
    <xf numFmtId="2" fontId="11" fillId="0" borderId="28" xfId="0" applyNumberFormat="1" applyFont="1" applyBorder="1" applyAlignment="1">
      <alignment vertical="center" wrapText="1"/>
    </xf>
    <xf numFmtId="0" fontId="5" fillId="0" borderId="29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43" fontId="8" fillId="0" borderId="4" xfId="2" applyFont="1" applyBorder="1" applyAlignment="1">
      <alignment horizontal="center" vertical="center" wrapText="1"/>
    </xf>
    <xf numFmtId="43" fontId="5" fillId="0" borderId="0" xfId="2" applyFont="1" applyAlignment="1">
      <alignment vertical="center" wrapText="1"/>
    </xf>
    <xf numFmtId="0" fontId="10" fillId="0" borderId="1" xfId="0" applyFont="1" applyBorder="1" applyAlignment="1">
      <alignment vertical="center" wrapText="1"/>
    </xf>
    <xf numFmtId="2" fontId="11" fillId="0" borderId="1" xfId="0" applyNumberFormat="1" applyFont="1" applyBorder="1" applyAlignment="1">
      <alignment vertical="center" wrapText="1"/>
    </xf>
    <xf numFmtId="0" fontId="5" fillId="0" borderId="24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2" fontId="11" fillId="0" borderId="15" xfId="0" applyNumberFormat="1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0" fontId="11" fillId="0" borderId="3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6" fillId="0" borderId="21" xfId="0" applyFont="1" applyBorder="1" applyAlignment="1">
      <alignment horizontal="left" vertical="center" wrapText="1"/>
    </xf>
    <xf numFmtId="0" fontId="13" fillId="0" borderId="1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" fontId="5" fillId="0" borderId="11" xfId="0" applyNumberFormat="1" applyFont="1" applyBorder="1" applyAlignment="1">
      <alignment vertical="center" wrapText="1"/>
    </xf>
    <xf numFmtId="0" fontId="0" fillId="0" borderId="32" xfId="0" applyBorder="1"/>
    <xf numFmtId="2" fontId="8" fillId="0" borderId="1" xfId="0" applyNumberFormat="1" applyFont="1" applyBorder="1" applyAlignment="1">
      <alignment vertical="center" wrapText="1"/>
    </xf>
    <xf numFmtId="2" fontId="11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43" fontId="8" fillId="0" borderId="4" xfId="2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1" fontId="8" fillId="0" borderId="33" xfId="0" applyNumberFormat="1" applyFont="1" applyBorder="1" applyAlignment="1">
      <alignment vertical="center" wrapText="1"/>
    </xf>
    <xf numFmtId="2" fontId="8" fillId="0" borderId="34" xfId="0" applyNumberFormat="1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2" fontId="8" fillId="0" borderId="33" xfId="0" applyNumberFormat="1" applyFont="1" applyBorder="1" applyAlignment="1">
      <alignment vertical="center" wrapText="1"/>
    </xf>
    <xf numFmtId="0" fontId="8" fillId="0" borderId="34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5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3" fontId="8" fillId="0" borderId="14" xfId="2" applyFont="1" applyBorder="1" applyAlignment="1">
      <alignment vertical="center" wrapText="1"/>
    </xf>
    <xf numFmtId="43" fontId="8" fillId="0" borderId="5" xfId="2" applyFont="1" applyBorder="1" applyAlignment="1">
      <alignment vertical="center" wrapText="1"/>
    </xf>
    <xf numFmtId="43" fontId="8" fillId="0" borderId="4" xfId="2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2" fontId="11" fillId="0" borderId="7" xfId="0" applyNumberFormat="1" applyFont="1" applyBorder="1" applyAlignment="1">
      <alignment vertical="center" wrapText="1"/>
    </xf>
    <xf numFmtId="2" fontId="11" fillId="0" borderId="13" xfId="0" applyNumberFormat="1" applyFont="1" applyBorder="1" applyAlignment="1">
      <alignment vertical="center" wrapText="1"/>
    </xf>
    <xf numFmtId="2" fontId="11" fillId="0" borderId="6" xfId="0" applyNumberFormat="1" applyFont="1" applyBorder="1" applyAlignment="1">
      <alignment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</cellXfs>
  <cellStyles count="3">
    <cellStyle name="Гиперссылка" xfId="1" builtinId="8"/>
    <cellStyle name="Обычный" xfId="0" builtinId="0"/>
    <cellStyle name="Финансовый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vessadcham@mail.r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workbookViewId="0">
      <selection activeCell="B18" sqref="B18"/>
    </sheetView>
  </sheetViews>
  <sheetFormatPr defaultRowHeight="15" x14ac:dyDescent="0.25"/>
  <cols>
    <col min="1" max="1" width="12" bestFit="1" customWidth="1"/>
    <col min="3" max="3" width="26.5703125" customWidth="1"/>
    <col min="4" max="4" width="22.42578125" customWidth="1"/>
    <col min="5" max="5" width="6.28515625" customWidth="1"/>
    <col min="6" max="6" width="30.5703125" bestFit="1" customWidth="1"/>
  </cols>
  <sheetData>
    <row r="1" spans="1:14" x14ac:dyDescent="0.25">
      <c r="E1" t="s">
        <v>32</v>
      </c>
    </row>
    <row r="2" spans="1:14" x14ac:dyDescent="0.25">
      <c r="A2" s="1"/>
      <c r="B2" s="1">
        <v>1</v>
      </c>
      <c r="C2" s="1" t="s">
        <v>0</v>
      </c>
      <c r="D2" s="1" t="s">
        <v>1</v>
      </c>
      <c r="E2" s="1">
        <v>8</v>
      </c>
      <c r="F2" s="1" t="s">
        <v>241</v>
      </c>
    </row>
    <row r="3" spans="1:14" x14ac:dyDescent="0.25">
      <c r="A3" s="1">
        <v>89157001929</v>
      </c>
      <c r="B3" s="1">
        <v>2</v>
      </c>
      <c r="C3" s="1" t="s">
        <v>2</v>
      </c>
      <c r="D3" s="1" t="s">
        <v>1</v>
      </c>
      <c r="E3" s="1">
        <v>7.2</v>
      </c>
      <c r="F3" s="1" t="s">
        <v>3</v>
      </c>
      <c r="G3" s="2" t="s">
        <v>121</v>
      </c>
    </row>
    <row r="4" spans="1:14" x14ac:dyDescent="0.25">
      <c r="A4" s="1">
        <v>89157209892</v>
      </c>
      <c r="B4" s="1">
        <v>3</v>
      </c>
      <c r="C4" s="1" t="s">
        <v>2</v>
      </c>
      <c r="D4" s="1" t="s">
        <v>5</v>
      </c>
      <c r="E4" s="1">
        <v>7.92</v>
      </c>
      <c r="F4" s="1" t="s">
        <v>4</v>
      </c>
      <c r="G4" s="2" t="s">
        <v>120</v>
      </c>
      <c r="H4">
        <f>7.2*1.1/1</f>
        <v>7.9200000000000008</v>
      </c>
    </row>
    <row r="5" spans="1:14" x14ac:dyDescent="0.25">
      <c r="A5" s="1">
        <v>89108436954</v>
      </c>
      <c r="B5" s="1">
        <v>4</v>
      </c>
      <c r="C5" s="1" t="s">
        <v>2</v>
      </c>
      <c r="D5" s="1" t="s">
        <v>5</v>
      </c>
      <c r="E5" s="1">
        <v>7.92</v>
      </c>
      <c r="F5" s="1" t="s">
        <v>6</v>
      </c>
      <c r="G5" s="2" t="s">
        <v>119</v>
      </c>
      <c r="H5">
        <f>7.2*1.1/1</f>
        <v>7.9200000000000008</v>
      </c>
    </row>
    <row r="6" spans="1:14" x14ac:dyDescent="0.25">
      <c r="A6" s="1"/>
      <c r="B6" s="1">
        <v>5</v>
      </c>
      <c r="C6" s="1" t="s">
        <v>7</v>
      </c>
      <c r="D6" s="1" t="s">
        <v>8</v>
      </c>
      <c r="E6" s="1">
        <v>7.2</v>
      </c>
      <c r="F6" s="1" t="s">
        <v>9</v>
      </c>
      <c r="H6">
        <f>8*0.9</f>
        <v>7.2</v>
      </c>
    </row>
    <row r="7" spans="1:14" x14ac:dyDescent="0.25">
      <c r="A7" s="1">
        <v>89105345556</v>
      </c>
      <c r="B7" s="1">
        <v>6</v>
      </c>
      <c r="C7" s="1" t="s">
        <v>18</v>
      </c>
      <c r="D7" s="1" t="s">
        <v>16</v>
      </c>
      <c r="E7" s="1">
        <v>4</v>
      </c>
      <c r="F7" s="1" t="s">
        <v>9</v>
      </c>
      <c r="H7">
        <f>8*0.5</f>
        <v>4</v>
      </c>
    </row>
    <row r="8" spans="1:14" x14ac:dyDescent="0.25">
      <c r="A8" s="1"/>
      <c r="B8" s="1">
        <v>7</v>
      </c>
      <c r="C8" s="1" t="s">
        <v>7</v>
      </c>
      <c r="D8" s="1" t="s">
        <v>1</v>
      </c>
      <c r="E8" s="1">
        <v>8</v>
      </c>
      <c r="F8" s="1" t="s">
        <v>10</v>
      </c>
    </row>
    <row r="9" spans="1:14" x14ac:dyDescent="0.25">
      <c r="A9" s="1">
        <v>89190505293</v>
      </c>
      <c r="B9" s="1">
        <v>8</v>
      </c>
      <c r="C9" s="1" t="s">
        <v>7</v>
      </c>
      <c r="D9" s="1" t="s">
        <v>11</v>
      </c>
      <c r="E9" s="1">
        <v>7.8</v>
      </c>
      <c r="F9" s="1" t="s">
        <v>12</v>
      </c>
      <c r="H9">
        <f>8*0.88+8*0.1</f>
        <v>7.84</v>
      </c>
    </row>
    <row r="10" spans="1:14" x14ac:dyDescent="0.25">
      <c r="A10" s="1">
        <v>89157149554</v>
      </c>
      <c r="B10" s="1">
        <v>9</v>
      </c>
      <c r="C10" s="1" t="s">
        <v>14</v>
      </c>
      <c r="D10" s="1" t="s">
        <v>15</v>
      </c>
      <c r="E10" s="1">
        <v>10.8</v>
      </c>
      <c r="F10" s="1" t="s">
        <v>13</v>
      </c>
      <c r="H10">
        <f>7.2*1.5</f>
        <v>10.8</v>
      </c>
    </row>
    <row r="11" spans="1:14" x14ac:dyDescent="0.25">
      <c r="A11" s="1">
        <v>89108451333</v>
      </c>
      <c r="B11" s="1">
        <v>10</v>
      </c>
      <c r="C11" s="1" t="s">
        <v>14</v>
      </c>
      <c r="D11" s="1" t="s">
        <v>16</v>
      </c>
      <c r="E11" s="1">
        <v>3.6</v>
      </c>
      <c r="F11" s="1" t="s">
        <v>17</v>
      </c>
      <c r="H11">
        <f>7.2*0.5</f>
        <v>3.6</v>
      </c>
    </row>
    <row r="12" spans="1:14" x14ac:dyDescent="0.25">
      <c r="A12" s="1"/>
      <c r="B12" s="1">
        <v>11</v>
      </c>
      <c r="C12" s="1" t="s">
        <v>19</v>
      </c>
      <c r="D12" s="1" t="s">
        <v>20</v>
      </c>
      <c r="E12" s="1">
        <v>2</v>
      </c>
      <c r="F12" s="1" t="s">
        <v>21</v>
      </c>
      <c r="H12">
        <f>8*0.25</f>
        <v>2</v>
      </c>
    </row>
    <row r="13" spans="1:14" x14ac:dyDescent="0.25">
      <c r="A13" s="1">
        <v>89190657637</v>
      </c>
      <c r="B13" s="1">
        <v>12</v>
      </c>
      <c r="C13" s="1" t="s">
        <v>114</v>
      </c>
      <c r="D13" s="1" t="s">
        <v>1</v>
      </c>
      <c r="E13" s="1">
        <v>8</v>
      </c>
      <c r="F13" s="1" t="s">
        <v>113</v>
      </c>
    </row>
    <row r="14" spans="1:14" x14ac:dyDescent="0.25">
      <c r="A14" s="1">
        <v>89108408038</v>
      </c>
      <c r="B14" s="3">
        <v>13</v>
      </c>
      <c r="C14" s="3" t="s">
        <v>22</v>
      </c>
      <c r="D14" s="3" t="s">
        <v>1</v>
      </c>
      <c r="E14" s="3">
        <v>8</v>
      </c>
      <c r="F14" s="3" t="s">
        <v>111</v>
      </c>
      <c r="G14" s="4" t="s">
        <v>27</v>
      </c>
      <c r="H14" s="5"/>
      <c r="I14" s="5"/>
      <c r="J14" s="5"/>
      <c r="K14" s="5"/>
      <c r="L14" s="5"/>
      <c r="M14" s="5"/>
      <c r="N14" s="5"/>
    </row>
    <row r="15" spans="1:14" x14ac:dyDescent="0.25">
      <c r="A15" s="1">
        <v>89157124539</v>
      </c>
      <c r="B15" s="1">
        <v>14</v>
      </c>
      <c r="C15" s="1" t="s">
        <v>23</v>
      </c>
      <c r="D15" s="1" t="s">
        <v>1</v>
      </c>
      <c r="E15" s="1">
        <v>8</v>
      </c>
      <c r="F15" s="1" t="s">
        <v>115</v>
      </c>
    </row>
    <row r="16" spans="1:14" x14ac:dyDescent="0.25">
      <c r="A16" s="1">
        <v>89157001935</v>
      </c>
      <c r="B16" s="1">
        <v>15</v>
      </c>
      <c r="C16" s="1" t="s">
        <v>22</v>
      </c>
      <c r="D16" s="1" t="s">
        <v>1</v>
      </c>
      <c r="E16" s="1">
        <v>8</v>
      </c>
      <c r="F16" s="1" t="s">
        <v>112</v>
      </c>
    </row>
    <row r="17" spans="1:8" x14ac:dyDescent="0.25">
      <c r="A17" s="1"/>
      <c r="B17" s="1">
        <v>16</v>
      </c>
      <c r="C17" s="1" t="s">
        <v>24</v>
      </c>
      <c r="D17" s="1" t="s">
        <v>16</v>
      </c>
      <c r="E17" s="1">
        <v>4</v>
      </c>
      <c r="F17" s="1" t="s">
        <v>17</v>
      </c>
      <c r="H17">
        <f>8*0.5</f>
        <v>4</v>
      </c>
    </row>
    <row r="18" spans="1:8" x14ac:dyDescent="0.25">
      <c r="A18" s="1"/>
      <c r="B18" s="1">
        <v>17</v>
      </c>
      <c r="C18" s="1" t="s">
        <v>25</v>
      </c>
      <c r="D18" s="1" t="s">
        <v>1</v>
      </c>
      <c r="E18" s="1">
        <v>8</v>
      </c>
      <c r="F18" s="1" t="s">
        <v>26</v>
      </c>
    </row>
    <row r="21" spans="1:8" x14ac:dyDescent="0.25">
      <c r="A21">
        <v>89105363478</v>
      </c>
      <c r="C21" t="s">
        <v>118</v>
      </c>
    </row>
    <row r="22" spans="1:8" x14ac:dyDescent="0.25">
      <c r="C22" t="s">
        <v>116</v>
      </c>
    </row>
    <row r="23" spans="1:8" x14ac:dyDescent="0.25">
      <c r="A23" s="8">
        <v>89157253461</v>
      </c>
      <c r="B23" s="8"/>
      <c r="C23" s="8" t="s">
        <v>117</v>
      </c>
      <c r="D23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18"/>
  <sheetViews>
    <sheetView workbookViewId="0">
      <selection activeCell="B18" sqref="B18"/>
    </sheetView>
  </sheetViews>
  <sheetFormatPr defaultRowHeight="15" x14ac:dyDescent="0.25"/>
  <cols>
    <col min="1" max="1" width="15.28515625" customWidth="1"/>
  </cols>
  <sheetData>
    <row r="5" spans="1:3" x14ac:dyDescent="0.25">
      <c r="B5" t="s">
        <v>41</v>
      </c>
    </row>
    <row r="6" spans="1:3" x14ac:dyDescent="0.25">
      <c r="B6" t="s">
        <v>28</v>
      </c>
    </row>
    <row r="7" spans="1:3" x14ac:dyDescent="0.25">
      <c r="B7" t="s">
        <v>29</v>
      </c>
    </row>
    <row r="8" spans="1:3" x14ac:dyDescent="0.25">
      <c r="B8" t="s">
        <v>30</v>
      </c>
    </row>
    <row r="9" spans="1:3" x14ac:dyDescent="0.25">
      <c r="B9" t="s">
        <v>31</v>
      </c>
    </row>
    <row r="11" spans="1:3" x14ac:dyDescent="0.25">
      <c r="B11" t="s">
        <v>36</v>
      </c>
    </row>
    <row r="12" spans="1:3" x14ac:dyDescent="0.25">
      <c r="B12" t="s">
        <v>37</v>
      </c>
      <c r="C12" t="s">
        <v>38</v>
      </c>
    </row>
    <row r="13" spans="1:3" x14ac:dyDescent="0.25">
      <c r="B13" t="s">
        <v>39</v>
      </c>
      <c r="C13" t="s">
        <v>40</v>
      </c>
    </row>
    <row r="15" spans="1:3" x14ac:dyDescent="0.25">
      <c r="A15" t="s">
        <v>44</v>
      </c>
      <c r="B15" s="6" t="s">
        <v>43</v>
      </c>
    </row>
    <row r="17" spans="1:2" x14ac:dyDescent="0.25">
      <c r="A17" t="s">
        <v>45</v>
      </c>
      <c r="B17" t="s">
        <v>46</v>
      </c>
    </row>
    <row r="18" spans="1:2" x14ac:dyDescent="0.25">
      <c r="B18" t="s">
        <v>47</v>
      </c>
    </row>
  </sheetData>
  <hyperlinks>
    <hyperlink ref="B15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"/>
  <sheetViews>
    <sheetView topLeftCell="A49" workbookViewId="0">
      <selection activeCell="C65" sqref="C65"/>
    </sheetView>
  </sheetViews>
  <sheetFormatPr defaultRowHeight="15" x14ac:dyDescent="0.25"/>
  <cols>
    <col min="2" max="2" width="15.140625" customWidth="1"/>
    <col min="3" max="3" width="35.85546875" customWidth="1"/>
    <col min="4" max="4" width="16" customWidth="1"/>
  </cols>
  <sheetData>
    <row r="1" spans="1:8" x14ac:dyDescent="0.25">
      <c r="B1" t="s">
        <v>33</v>
      </c>
    </row>
    <row r="3" spans="1:8" x14ac:dyDescent="0.25">
      <c r="B3" s="9" t="s">
        <v>34</v>
      </c>
      <c r="C3" s="8" t="s">
        <v>35</v>
      </c>
    </row>
    <row r="4" spans="1:8" x14ac:dyDescent="0.25">
      <c r="B4" s="9">
        <v>89190602083</v>
      </c>
      <c r="C4" s="8"/>
    </row>
    <row r="5" spans="1:8" x14ac:dyDescent="0.25">
      <c r="B5" s="9" t="s">
        <v>99</v>
      </c>
      <c r="C5" s="8" t="s">
        <v>100</v>
      </c>
    </row>
    <row r="6" spans="1:8" x14ac:dyDescent="0.25">
      <c r="B6" s="17"/>
      <c r="C6" s="14"/>
    </row>
    <row r="7" spans="1:8" x14ac:dyDescent="0.25">
      <c r="B7" s="18" t="s">
        <v>122</v>
      </c>
      <c r="C7" s="19"/>
      <c r="D7" s="1" t="s">
        <v>123</v>
      </c>
      <c r="E7" s="1"/>
      <c r="F7" s="1"/>
      <c r="G7" s="1"/>
      <c r="H7" s="1"/>
    </row>
    <row r="8" spans="1:8" x14ac:dyDescent="0.25">
      <c r="B8" s="19" t="s">
        <v>52</v>
      </c>
      <c r="C8" s="19" t="s">
        <v>42</v>
      </c>
      <c r="D8" s="1"/>
      <c r="E8" s="20" t="s">
        <v>124</v>
      </c>
      <c r="F8" s="1"/>
      <c r="G8" s="1"/>
      <c r="H8" s="1"/>
    </row>
    <row r="10" spans="1:8" x14ac:dyDescent="0.25">
      <c r="B10" t="s">
        <v>48</v>
      </c>
      <c r="C10" t="s">
        <v>49</v>
      </c>
    </row>
    <row r="11" spans="1:8" x14ac:dyDescent="0.25">
      <c r="A11" t="s">
        <v>54</v>
      </c>
      <c r="B11" s="7" t="s">
        <v>50</v>
      </c>
      <c r="C11" t="s">
        <v>51</v>
      </c>
    </row>
    <row r="12" spans="1:8" x14ac:dyDescent="0.25">
      <c r="A12" t="s">
        <v>54</v>
      </c>
      <c r="B12" s="7" t="s">
        <v>53</v>
      </c>
      <c r="C12" t="s">
        <v>63</v>
      </c>
    </row>
    <row r="13" spans="1:8" x14ac:dyDescent="0.25">
      <c r="B13" s="7"/>
      <c r="C13" t="s">
        <v>64</v>
      </c>
    </row>
    <row r="14" spans="1:8" x14ac:dyDescent="0.25">
      <c r="B14" s="7" t="s">
        <v>55</v>
      </c>
      <c r="C14" t="s">
        <v>57</v>
      </c>
    </row>
    <row r="15" spans="1:8" x14ac:dyDescent="0.25">
      <c r="B15" s="7" t="s">
        <v>56</v>
      </c>
      <c r="C15" t="s">
        <v>58</v>
      </c>
    </row>
    <row r="16" spans="1:8" x14ac:dyDescent="0.25">
      <c r="B16" s="7"/>
    </row>
    <row r="17" spans="2:3" x14ac:dyDescent="0.25">
      <c r="B17" s="7" t="s">
        <v>59</v>
      </c>
      <c r="C17" t="s">
        <v>61</v>
      </c>
    </row>
    <row r="18" spans="2:3" x14ac:dyDescent="0.25">
      <c r="B18" s="7" t="s">
        <v>60</v>
      </c>
      <c r="C18" t="s">
        <v>62</v>
      </c>
    </row>
    <row r="19" spans="2:3" x14ac:dyDescent="0.25">
      <c r="B19" s="7"/>
    </row>
    <row r="20" spans="2:3" x14ac:dyDescent="0.25">
      <c r="B20" s="7" t="s">
        <v>65</v>
      </c>
      <c r="C20" t="s">
        <v>66</v>
      </c>
    </row>
    <row r="21" spans="2:3" x14ac:dyDescent="0.25">
      <c r="B21" s="7"/>
      <c r="C21" t="s">
        <v>67</v>
      </c>
    </row>
    <row r="22" spans="2:3" x14ac:dyDescent="0.25">
      <c r="B22" s="7"/>
    </row>
    <row r="23" spans="2:3" x14ac:dyDescent="0.25">
      <c r="B23" t="s">
        <v>68</v>
      </c>
    </row>
    <row r="24" spans="2:3" x14ac:dyDescent="0.25">
      <c r="B24">
        <v>89206862534</v>
      </c>
      <c r="C24" t="s">
        <v>69</v>
      </c>
    </row>
    <row r="25" spans="2:3" x14ac:dyDescent="0.25">
      <c r="B25">
        <v>89206862421</v>
      </c>
      <c r="C25" t="s">
        <v>69</v>
      </c>
    </row>
    <row r="26" spans="2:3" x14ac:dyDescent="0.25">
      <c r="B26">
        <v>89206865513</v>
      </c>
      <c r="C26" t="s">
        <v>70</v>
      </c>
    </row>
    <row r="28" spans="2:3" x14ac:dyDescent="0.25">
      <c r="B28" s="27" t="s">
        <v>71</v>
      </c>
      <c r="C28" s="27"/>
    </row>
    <row r="29" spans="2:3" x14ac:dyDescent="0.25">
      <c r="B29">
        <v>89212579654</v>
      </c>
      <c r="C29" t="s">
        <v>72</v>
      </c>
    </row>
    <row r="30" spans="2:3" x14ac:dyDescent="0.25">
      <c r="B30">
        <v>89212505962</v>
      </c>
      <c r="C30" t="s">
        <v>73</v>
      </c>
    </row>
    <row r="31" spans="2:3" x14ac:dyDescent="0.25">
      <c r="B31">
        <v>89157484471</v>
      </c>
      <c r="C31" t="s">
        <v>74</v>
      </c>
    </row>
    <row r="33" spans="2:4" x14ac:dyDescent="0.25">
      <c r="B33" s="28" t="s">
        <v>75</v>
      </c>
      <c r="C33" s="27" t="s">
        <v>76</v>
      </c>
    </row>
    <row r="34" spans="2:4" x14ac:dyDescent="0.25">
      <c r="B34" s="27">
        <v>89105347254</v>
      </c>
      <c r="C34" s="27" t="s">
        <v>77</v>
      </c>
    </row>
    <row r="35" spans="2:4" x14ac:dyDescent="0.25">
      <c r="C35" t="s">
        <v>78</v>
      </c>
    </row>
    <row r="36" spans="2:4" x14ac:dyDescent="0.25">
      <c r="C36" t="s">
        <v>79</v>
      </c>
    </row>
    <row r="37" spans="2:4" x14ac:dyDescent="0.25">
      <c r="C37" t="s">
        <v>80</v>
      </c>
    </row>
    <row r="39" spans="2:4" x14ac:dyDescent="0.25">
      <c r="B39">
        <v>89157477221</v>
      </c>
      <c r="C39" t="s">
        <v>81</v>
      </c>
    </row>
    <row r="40" spans="2:4" x14ac:dyDescent="0.25">
      <c r="B40">
        <v>89106469953</v>
      </c>
      <c r="C40" t="s">
        <v>82</v>
      </c>
    </row>
    <row r="41" spans="2:4" x14ac:dyDescent="0.25">
      <c r="C41" t="s">
        <v>83</v>
      </c>
    </row>
    <row r="42" spans="2:4" x14ac:dyDescent="0.25">
      <c r="C42" t="s">
        <v>84</v>
      </c>
    </row>
    <row r="43" spans="2:4" x14ac:dyDescent="0.25">
      <c r="C43" t="s">
        <v>85</v>
      </c>
    </row>
    <row r="44" spans="2:4" x14ac:dyDescent="0.25">
      <c r="C44" t="s">
        <v>86</v>
      </c>
    </row>
    <row r="46" spans="2:4" x14ac:dyDescent="0.25">
      <c r="B46">
        <v>89206946159</v>
      </c>
      <c r="C46" t="s">
        <v>87</v>
      </c>
      <c r="D46" t="s">
        <v>88</v>
      </c>
    </row>
    <row r="47" spans="2:4" x14ac:dyDescent="0.25">
      <c r="B47">
        <v>89156063629</v>
      </c>
      <c r="C47" t="s">
        <v>162</v>
      </c>
    </row>
    <row r="48" spans="2:4" x14ac:dyDescent="0.25">
      <c r="B48">
        <v>89301703383</v>
      </c>
      <c r="C48" t="s">
        <v>89</v>
      </c>
    </row>
    <row r="50" spans="1:6" x14ac:dyDescent="0.25">
      <c r="A50">
        <v>848264</v>
      </c>
      <c r="B50" s="7" t="s">
        <v>90</v>
      </c>
      <c r="C50" t="s">
        <v>91</v>
      </c>
    </row>
    <row r="51" spans="1:6" x14ac:dyDescent="0.25">
      <c r="B51" s="7" t="s">
        <v>92</v>
      </c>
      <c r="C51" t="s">
        <v>93</v>
      </c>
    </row>
    <row r="52" spans="1:6" x14ac:dyDescent="0.25">
      <c r="B52" s="7" t="s">
        <v>94</v>
      </c>
      <c r="C52" t="s">
        <v>95</v>
      </c>
    </row>
    <row r="53" spans="1:6" x14ac:dyDescent="0.25">
      <c r="B53" s="7" t="s">
        <v>96</v>
      </c>
      <c r="C53" t="s">
        <v>128</v>
      </c>
    </row>
    <row r="54" spans="1:6" x14ac:dyDescent="0.25">
      <c r="B54" s="7" t="s">
        <v>97</v>
      </c>
      <c r="C54" t="s">
        <v>127</v>
      </c>
    </row>
    <row r="55" spans="1:6" x14ac:dyDescent="0.25">
      <c r="B55" s="7" t="s">
        <v>98</v>
      </c>
      <c r="C55" t="s">
        <v>129</v>
      </c>
    </row>
    <row r="56" spans="1:6" x14ac:dyDescent="0.25">
      <c r="B56" s="7" t="s">
        <v>101</v>
      </c>
    </row>
    <row r="57" spans="1:6" x14ac:dyDescent="0.25">
      <c r="A57">
        <v>848264</v>
      </c>
      <c r="B57" s="13" t="s">
        <v>102</v>
      </c>
      <c r="C57" s="16" t="s">
        <v>103</v>
      </c>
      <c r="D57" s="14"/>
      <c r="E57" s="14"/>
      <c r="F57" s="12"/>
    </row>
    <row r="58" spans="1:6" x14ac:dyDescent="0.25">
      <c r="B58" s="10" t="s">
        <v>104</v>
      </c>
      <c r="C58" s="11" t="s">
        <v>105</v>
      </c>
      <c r="D58" s="14"/>
      <c r="E58" s="14"/>
      <c r="F58" s="12"/>
    </row>
    <row r="59" spans="1:6" x14ac:dyDescent="0.25">
      <c r="B59" s="13" t="s">
        <v>106</v>
      </c>
      <c r="C59" s="16" t="s">
        <v>107</v>
      </c>
      <c r="D59" s="14"/>
      <c r="E59" s="14"/>
      <c r="F59" s="12"/>
    </row>
    <row r="60" spans="1:6" x14ac:dyDescent="0.25">
      <c r="B60" s="13" t="s">
        <v>108</v>
      </c>
      <c r="C60" s="16"/>
      <c r="D60" s="14"/>
      <c r="E60" s="14"/>
      <c r="F60" s="12"/>
    </row>
    <row r="61" spans="1:6" x14ac:dyDescent="0.25">
      <c r="B61" s="15">
        <v>89610161295</v>
      </c>
      <c r="C61" s="16" t="s">
        <v>109</v>
      </c>
      <c r="D61" s="14"/>
      <c r="E61" s="14"/>
      <c r="F61" s="12"/>
    </row>
    <row r="62" spans="1:6" x14ac:dyDescent="0.25">
      <c r="B62" s="12" t="s">
        <v>132</v>
      </c>
      <c r="C62" s="12" t="s">
        <v>133</v>
      </c>
      <c r="D62" s="12"/>
      <c r="E62" s="12"/>
      <c r="F62" s="12"/>
    </row>
    <row r="63" spans="1:6" x14ac:dyDescent="0.25">
      <c r="B63" s="12">
        <v>89806306937</v>
      </c>
      <c r="C63" s="14" t="s">
        <v>110</v>
      </c>
      <c r="D63" s="12"/>
      <c r="E63" s="12"/>
      <c r="F63" s="12"/>
    </row>
    <row r="64" spans="1:6" x14ac:dyDescent="0.25">
      <c r="B64" s="12" t="s">
        <v>125</v>
      </c>
      <c r="C64" s="14" t="s">
        <v>240</v>
      </c>
      <c r="D64" s="12"/>
      <c r="E64" s="12" t="s">
        <v>126</v>
      </c>
      <c r="F64" s="12"/>
    </row>
    <row r="65" spans="1:3" x14ac:dyDescent="0.25">
      <c r="B65">
        <v>89105374251</v>
      </c>
      <c r="C65" s="14" t="s">
        <v>160</v>
      </c>
    </row>
    <row r="66" spans="1:3" x14ac:dyDescent="0.25">
      <c r="B66" t="s">
        <v>130</v>
      </c>
    </row>
    <row r="67" spans="1:3" x14ac:dyDescent="0.25">
      <c r="B67">
        <v>89190528246</v>
      </c>
      <c r="C67" t="s">
        <v>131</v>
      </c>
    </row>
    <row r="69" spans="1:3" x14ac:dyDescent="0.25">
      <c r="B69">
        <v>89157086107</v>
      </c>
      <c r="C69" t="s">
        <v>134</v>
      </c>
    </row>
    <row r="70" spans="1:3" x14ac:dyDescent="0.25">
      <c r="B70">
        <v>89157170304</v>
      </c>
      <c r="C70" t="s">
        <v>135</v>
      </c>
    </row>
    <row r="71" spans="1:3" x14ac:dyDescent="0.25">
      <c r="B71">
        <v>89106480731</v>
      </c>
      <c r="C71" t="s">
        <v>157</v>
      </c>
    </row>
    <row r="72" spans="1:3" x14ac:dyDescent="0.25">
      <c r="B72">
        <v>89157170325</v>
      </c>
      <c r="C72" t="s">
        <v>158</v>
      </c>
    </row>
    <row r="73" spans="1:3" x14ac:dyDescent="0.25">
      <c r="B73">
        <v>89108322330</v>
      </c>
      <c r="C73" t="s">
        <v>159</v>
      </c>
    </row>
    <row r="74" spans="1:3" x14ac:dyDescent="0.25">
      <c r="B74" t="s">
        <v>136</v>
      </c>
    </row>
    <row r="75" spans="1:3" x14ac:dyDescent="0.25">
      <c r="B75">
        <v>89157226813</v>
      </c>
      <c r="C75" t="s">
        <v>137</v>
      </c>
    </row>
    <row r="76" spans="1:3" x14ac:dyDescent="0.25">
      <c r="B76">
        <v>89157243991</v>
      </c>
      <c r="C76" t="s">
        <v>139</v>
      </c>
    </row>
    <row r="77" spans="1:3" x14ac:dyDescent="0.25">
      <c r="B77">
        <v>89157170340</v>
      </c>
      <c r="C77" t="s">
        <v>161</v>
      </c>
    </row>
    <row r="78" spans="1:3" x14ac:dyDescent="0.25">
      <c r="B78">
        <v>89108491027</v>
      </c>
      <c r="C78" t="s">
        <v>138</v>
      </c>
    </row>
    <row r="79" spans="1:3" x14ac:dyDescent="0.25">
      <c r="A79">
        <v>848264</v>
      </c>
      <c r="B79" s="7" t="s">
        <v>140</v>
      </c>
      <c r="C79" t="s">
        <v>141</v>
      </c>
    </row>
    <row r="80" spans="1:3" x14ac:dyDescent="0.25">
      <c r="B80" s="7"/>
    </row>
    <row r="81" spans="2:5" x14ac:dyDescent="0.25">
      <c r="B81" s="7" t="s">
        <v>142</v>
      </c>
      <c r="C81" t="s">
        <v>143</v>
      </c>
    </row>
    <row r="82" spans="2:5" x14ac:dyDescent="0.25">
      <c r="B82" s="7" t="s">
        <v>144</v>
      </c>
      <c r="C82" t="s">
        <v>145</v>
      </c>
    </row>
    <row r="83" spans="2:5" x14ac:dyDescent="0.25">
      <c r="B83" s="7" t="s">
        <v>149</v>
      </c>
      <c r="C83" t="s">
        <v>150</v>
      </c>
    </row>
    <row r="84" spans="2:5" x14ac:dyDescent="0.25">
      <c r="B84" s="7" t="s">
        <v>146</v>
      </c>
      <c r="C84" t="s">
        <v>147</v>
      </c>
      <c r="E84" t="s">
        <v>148</v>
      </c>
    </row>
    <row r="85" spans="2:5" x14ac:dyDescent="0.25">
      <c r="B85" s="7"/>
    </row>
    <row r="86" spans="2:5" x14ac:dyDescent="0.25">
      <c r="B86" s="7" t="s">
        <v>151</v>
      </c>
      <c r="C86" t="s">
        <v>152</v>
      </c>
    </row>
    <row r="87" spans="2:5" x14ac:dyDescent="0.25">
      <c r="B87">
        <v>89157208111</v>
      </c>
      <c r="C87" t="s">
        <v>153</v>
      </c>
    </row>
    <row r="88" spans="2:5" x14ac:dyDescent="0.25">
      <c r="B88">
        <v>89109327572</v>
      </c>
      <c r="C88" t="s">
        <v>154</v>
      </c>
    </row>
    <row r="89" spans="2:5" x14ac:dyDescent="0.25">
      <c r="B89" t="s">
        <v>155</v>
      </c>
      <c r="C89" t="s">
        <v>156</v>
      </c>
    </row>
    <row r="91" spans="2:5" x14ac:dyDescent="0.25">
      <c r="B91">
        <v>89190576985</v>
      </c>
      <c r="C91" t="s">
        <v>163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topLeftCell="A43" workbookViewId="0">
      <selection activeCell="D15" sqref="D15"/>
    </sheetView>
  </sheetViews>
  <sheetFormatPr defaultRowHeight="15" x14ac:dyDescent="0.25"/>
  <cols>
    <col min="1" max="1" width="24.28515625" customWidth="1"/>
    <col min="2" max="2" width="12" customWidth="1"/>
    <col min="3" max="3" width="11.85546875" customWidth="1"/>
    <col min="6" max="6" width="11.28515625" customWidth="1"/>
    <col min="7" max="7" width="4.7109375" customWidth="1"/>
    <col min="8" max="8" width="4.28515625" customWidth="1"/>
    <col min="13" max="13" width="5.140625" customWidth="1"/>
    <col min="14" max="14" width="7.7109375" customWidth="1"/>
  </cols>
  <sheetData>
    <row r="1" spans="1:16" x14ac:dyDescent="0.25">
      <c r="A1" t="s">
        <v>164</v>
      </c>
      <c r="B1" t="s">
        <v>170</v>
      </c>
      <c r="C1" s="23" t="s">
        <v>165</v>
      </c>
      <c r="D1" s="1" t="s">
        <v>167</v>
      </c>
      <c r="E1" s="24" t="s">
        <v>174</v>
      </c>
      <c r="F1" s="1" t="s">
        <v>201</v>
      </c>
      <c r="I1" s="1" t="s">
        <v>206</v>
      </c>
      <c r="J1" s="1" t="s">
        <v>207</v>
      </c>
      <c r="K1" s="1" t="s">
        <v>208</v>
      </c>
      <c r="L1" s="1" t="s">
        <v>209</v>
      </c>
    </row>
    <row r="2" spans="1:16" x14ac:dyDescent="0.25">
      <c r="A2" s="22" t="s">
        <v>178</v>
      </c>
      <c r="B2" s="22">
        <v>900</v>
      </c>
      <c r="C2" s="23">
        <v>1</v>
      </c>
      <c r="D2" s="1">
        <f>B2*C2</f>
        <v>900</v>
      </c>
      <c r="E2" s="1">
        <v>650</v>
      </c>
      <c r="F2" s="1">
        <f>D2+E2</f>
        <v>1550</v>
      </c>
      <c r="I2" s="1">
        <v>4500</v>
      </c>
      <c r="J2" s="1">
        <v>3350</v>
      </c>
      <c r="K2" s="1">
        <v>4600</v>
      </c>
      <c r="L2" s="1">
        <v>5250</v>
      </c>
      <c r="N2" t="s">
        <v>225</v>
      </c>
      <c r="O2" t="s">
        <v>226</v>
      </c>
      <c r="P2" t="s">
        <v>228</v>
      </c>
    </row>
    <row r="3" spans="1:16" x14ac:dyDescent="0.25">
      <c r="A3" s="22" t="s">
        <v>218</v>
      </c>
      <c r="B3" s="22"/>
      <c r="C3" s="23"/>
      <c r="D3" s="1"/>
      <c r="E3" s="1"/>
      <c r="F3" s="1"/>
      <c r="I3" s="1">
        <v>2610</v>
      </c>
      <c r="J3" s="1">
        <v>400</v>
      </c>
      <c r="K3" s="1">
        <v>800</v>
      </c>
      <c r="L3" s="1"/>
      <c r="O3" t="s">
        <v>177</v>
      </c>
      <c r="P3" t="s">
        <v>227</v>
      </c>
    </row>
    <row r="4" spans="1:16" x14ac:dyDescent="0.25">
      <c r="A4" s="22" t="s">
        <v>172</v>
      </c>
      <c r="B4" s="22">
        <v>11</v>
      </c>
      <c r="C4" s="23">
        <v>9</v>
      </c>
      <c r="D4" s="1">
        <f>B4*C4</f>
        <v>99</v>
      </c>
      <c r="E4" s="1"/>
      <c r="F4" s="1">
        <f>D4+E4</f>
        <v>99</v>
      </c>
      <c r="I4" s="1">
        <v>60</v>
      </c>
      <c r="J4" s="1">
        <v>84</v>
      </c>
      <c r="K4" s="1">
        <v>84</v>
      </c>
      <c r="L4" s="1">
        <v>36</v>
      </c>
      <c r="O4" t="s">
        <v>218</v>
      </c>
      <c r="P4" t="s">
        <v>230</v>
      </c>
    </row>
    <row r="5" spans="1:16" ht="30" x14ac:dyDescent="0.25">
      <c r="A5" s="22" t="s">
        <v>169</v>
      </c>
      <c r="B5" s="22">
        <v>100</v>
      </c>
      <c r="C5" s="23">
        <v>8</v>
      </c>
      <c r="D5" s="1">
        <f>B5*C5</f>
        <v>800</v>
      </c>
      <c r="E5" s="1"/>
      <c r="F5" s="1">
        <f>D5+E5</f>
        <v>800</v>
      </c>
      <c r="I5" s="1">
        <v>390</v>
      </c>
      <c r="J5" s="1">
        <v>200</v>
      </c>
      <c r="K5" s="1">
        <v>330</v>
      </c>
      <c r="L5" s="1">
        <v>480</v>
      </c>
    </row>
    <row r="6" spans="1:16" x14ac:dyDescent="0.25">
      <c r="A6" s="25" t="s">
        <v>202</v>
      </c>
      <c r="B6" s="23">
        <v>1000</v>
      </c>
      <c r="C6" s="23">
        <v>40</v>
      </c>
      <c r="D6" s="1">
        <f>B6*C6</f>
        <v>40000</v>
      </c>
      <c r="E6" s="1"/>
      <c r="F6" s="1">
        <f>D6+E6</f>
        <v>40000</v>
      </c>
      <c r="I6" s="1">
        <v>48000</v>
      </c>
      <c r="J6" s="1">
        <v>49550</v>
      </c>
      <c r="K6" s="1">
        <v>45150</v>
      </c>
      <c r="L6" s="1">
        <v>48550</v>
      </c>
    </row>
    <row r="7" spans="1:16" x14ac:dyDescent="0.25">
      <c r="A7" s="16" t="s">
        <v>212</v>
      </c>
      <c r="B7" s="16">
        <v>1</v>
      </c>
      <c r="C7" s="16">
        <v>2000</v>
      </c>
      <c r="D7" s="8">
        <f>B7*C7</f>
        <v>2000</v>
      </c>
      <c r="E7" s="8"/>
      <c r="F7" s="8">
        <f>D7+E7</f>
        <v>2000</v>
      </c>
      <c r="I7" s="1">
        <v>21700</v>
      </c>
      <c r="J7" s="1">
        <v>16900</v>
      </c>
      <c r="K7" s="1">
        <v>19200</v>
      </c>
      <c r="L7" s="1">
        <v>12200</v>
      </c>
      <c r="O7" t="s">
        <v>212</v>
      </c>
      <c r="P7" t="s">
        <v>229</v>
      </c>
    </row>
    <row r="8" spans="1:16" x14ac:dyDescent="0.25">
      <c r="A8" s="16" t="s">
        <v>216</v>
      </c>
      <c r="B8" s="16"/>
      <c r="C8" s="16"/>
      <c r="D8" s="8"/>
      <c r="E8" s="8"/>
      <c r="F8" s="8"/>
      <c r="I8" s="1">
        <v>4650</v>
      </c>
      <c r="J8" s="1">
        <v>2100</v>
      </c>
      <c r="K8" s="1">
        <v>1800</v>
      </c>
      <c r="L8" s="1">
        <v>2500</v>
      </c>
    </row>
    <row r="9" spans="1:16" ht="45" x14ac:dyDescent="0.25">
      <c r="A9" s="22" t="s">
        <v>166</v>
      </c>
      <c r="B9" s="22">
        <v>100</v>
      </c>
      <c r="C9" s="23">
        <v>8</v>
      </c>
      <c r="D9" s="1">
        <f t="shared" ref="D9:D26" si="0">B9*C9</f>
        <v>800</v>
      </c>
      <c r="E9" s="1"/>
      <c r="F9" s="1">
        <f t="shared" ref="F9:F26" si="1">D9+E9</f>
        <v>800</v>
      </c>
      <c r="G9" t="s">
        <v>168</v>
      </c>
      <c r="I9" s="1">
        <v>290</v>
      </c>
      <c r="J9" s="1">
        <v>370</v>
      </c>
      <c r="K9" s="1">
        <v>270</v>
      </c>
      <c r="L9" s="1">
        <v>300</v>
      </c>
    </row>
    <row r="10" spans="1:16" x14ac:dyDescent="0.25">
      <c r="A10" s="23" t="s">
        <v>193</v>
      </c>
      <c r="B10" s="23">
        <v>200</v>
      </c>
      <c r="C10" s="23">
        <v>15</v>
      </c>
      <c r="D10" s="1">
        <f t="shared" si="0"/>
        <v>3000</v>
      </c>
      <c r="E10" s="1">
        <v>30</v>
      </c>
      <c r="F10" s="1">
        <f t="shared" si="1"/>
        <v>3030</v>
      </c>
      <c r="I10" s="1">
        <v>800</v>
      </c>
      <c r="J10" s="1">
        <v>1300</v>
      </c>
      <c r="K10" s="1">
        <v>900</v>
      </c>
      <c r="L10" s="1">
        <v>1100</v>
      </c>
    </row>
    <row r="11" spans="1:16" x14ac:dyDescent="0.25">
      <c r="A11" s="22" t="s">
        <v>187</v>
      </c>
      <c r="B11" s="22">
        <v>800</v>
      </c>
      <c r="C11" s="23">
        <v>2</v>
      </c>
      <c r="D11" s="1">
        <f t="shared" si="0"/>
        <v>1600</v>
      </c>
      <c r="E11" s="1">
        <v>500</v>
      </c>
      <c r="F11" s="1">
        <f t="shared" si="1"/>
        <v>2100</v>
      </c>
      <c r="I11" s="1">
        <v>2100</v>
      </c>
      <c r="J11" s="1">
        <v>1500</v>
      </c>
      <c r="K11" s="1">
        <v>1900</v>
      </c>
      <c r="L11" s="1">
        <v>1750</v>
      </c>
    </row>
    <row r="12" spans="1:16" x14ac:dyDescent="0.25">
      <c r="A12" s="22" t="s">
        <v>176</v>
      </c>
      <c r="B12" s="22">
        <v>800</v>
      </c>
      <c r="C12" s="23">
        <v>5</v>
      </c>
      <c r="D12" s="1">
        <f t="shared" si="0"/>
        <v>4000</v>
      </c>
      <c r="E12" s="1">
        <v>250</v>
      </c>
      <c r="F12" s="1">
        <f t="shared" si="1"/>
        <v>4250</v>
      </c>
      <c r="I12" s="1">
        <v>3200</v>
      </c>
      <c r="J12" s="1">
        <v>3200</v>
      </c>
      <c r="K12" s="1">
        <v>2500</v>
      </c>
      <c r="L12" s="1">
        <v>3600</v>
      </c>
    </row>
    <row r="13" spans="1:16" x14ac:dyDescent="0.25">
      <c r="A13" s="22" t="s">
        <v>183</v>
      </c>
      <c r="B13" s="22">
        <v>800</v>
      </c>
      <c r="C13" s="23">
        <v>9</v>
      </c>
      <c r="D13" s="1">
        <f t="shared" si="0"/>
        <v>7200</v>
      </c>
      <c r="E13" s="1">
        <v>600</v>
      </c>
      <c r="F13" s="1">
        <f t="shared" si="1"/>
        <v>7800</v>
      </c>
      <c r="I13" s="1">
        <v>3440</v>
      </c>
      <c r="J13" s="1">
        <v>3150</v>
      </c>
      <c r="K13" s="1">
        <v>2670</v>
      </c>
      <c r="L13" s="1">
        <v>3170</v>
      </c>
    </row>
    <row r="14" spans="1:16" x14ac:dyDescent="0.25">
      <c r="A14" s="22" t="s">
        <v>188</v>
      </c>
      <c r="B14" s="22">
        <v>900</v>
      </c>
      <c r="C14" s="23">
        <v>12</v>
      </c>
      <c r="D14" s="1">
        <f t="shared" si="0"/>
        <v>10800</v>
      </c>
      <c r="E14" s="1">
        <v>500</v>
      </c>
      <c r="F14" s="1">
        <f t="shared" si="1"/>
        <v>11300</v>
      </c>
      <c r="I14" s="1">
        <v>320</v>
      </c>
      <c r="J14" s="1">
        <v>300</v>
      </c>
      <c r="K14" s="1">
        <v>350</v>
      </c>
      <c r="L14" s="1">
        <v>300</v>
      </c>
    </row>
    <row r="15" spans="1:16" x14ac:dyDescent="0.25">
      <c r="A15" s="22" t="s">
        <v>173</v>
      </c>
      <c r="B15" s="22">
        <v>700</v>
      </c>
      <c r="C15" s="23">
        <v>5</v>
      </c>
      <c r="D15" s="1">
        <f t="shared" si="0"/>
        <v>3500</v>
      </c>
      <c r="E15" s="1">
        <v>600</v>
      </c>
      <c r="F15" s="1">
        <f t="shared" si="1"/>
        <v>4100</v>
      </c>
      <c r="I15" s="1">
        <v>300</v>
      </c>
      <c r="J15" s="1">
        <v>400</v>
      </c>
      <c r="K15" s="1">
        <v>300</v>
      </c>
      <c r="L15" s="1"/>
    </row>
    <row r="16" spans="1:16" x14ac:dyDescent="0.25">
      <c r="A16" s="22" t="s">
        <v>186</v>
      </c>
      <c r="B16" s="22">
        <v>900</v>
      </c>
      <c r="C16" s="23">
        <v>2</v>
      </c>
      <c r="D16" s="1">
        <f t="shared" si="0"/>
        <v>1800</v>
      </c>
      <c r="E16" s="1">
        <v>300</v>
      </c>
      <c r="F16" s="1">
        <f t="shared" si="1"/>
        <v>2100</v>
      </c>
      <c r="I16" s="1">
        <v>1800</v>
      </c>
      <c r="J16" s="1">
        <v>1500</v>
      </c>
      <c r="K16" s="1">
        <v>1750</v>
      </c>
      <c r="L16" s="1">
        <v>2000</v>
      </c>
    </row>
    <row r="17" spans="1:16" ht="30" x14ac:dyDescent="0.25">
      <c r="A17" s="22" t="s">
        <v>190</v>
      </c>
      <c r="B17" s="22">
        <v>900</v>
      </c>
      <c r="C17" s="23">
        <v>1</v>
      </c>
      <c r="D17" s="1">
        <f t="shared" si="0"/>
        <v>900</v>
      </c>
      <c r="E17" s="1">
        <v>200</v>
      </c>
      <c r="F17" s="1">
        <f t="shared" si="1"/>
        <v>1100</v>
      </c>
      <c r="I17" s="1"/>
      <c r="J17" s="1"/>
      <c r="K17" s="1"/>
      <c r="L17" s="1"/>
      <c r="O17" t="s">
        <v>231</v>
      </c>
      <c r="P17" t="s">
        <v>232</v>
      </c>
    </row>
    <row r="18" spans="1:16" ht="30" x14ac:dyDescent="0.25">
      <c r="A18" s="22" t="s">
        <v>189</v>
      </c>
      <c r="B18" s="22">
        <v>850</v>
      </c>
      <c r="C18" s="23">
        <v>8</v>
      </c>
      <c r="D18" s="1">
        <f t="shared" si="0"/>
        <v>6800</v>
      </c>
      <c r="E18" s="1">
        <v>500</v>
      </c>
      <c r="F18" s="1">
        <f t="shared" si="1"/>
        <v>7300</v>
      </c>
      <c r="I18" s="1">
        <v>6450</v>
      </c>
      <c r="J18" s="1">
        <v>3230</v>
      </c>
      <c r="K18" s="1">
        <v>3700</v>
      </c>
      <c r="L18" s="1">
        <v>5000</v>
      </c>
    </row>
    <row r="19" spans="1:16" x14ac:dyDescent="0.25">
      <c r="A19" s="22" t="s">
        <v>184</v>
      </c>
      <c r="B19" s="22">
        <v>700</v>
      </c>
      <c r="C19" s="23">
        <v>3</v>
      </c>
      <c r="D19" s="1">
        <f t="shared" si="0"/>
        <v>2100</v>
      </c>
      <c r="E19" s="1">
        <v>100</v>
      </c>
      <c r="F19" s="1">
        <f t="shared" si="1"/>
        <v>2200</v>
      </c>
      <c r="I19" s="1">
        <v>1700</v>
      </c>
      <c r="J19" s="1">
        <v>1400</v>
      </c>
      <c r="K19" s="1">
        <v>1150</v>
      </c>
      <c r="L19" s="1"/>
    </row>
    <row r="20" spans="1:16" x14ac:dyDescent="0.25">
      <c r="A20" s="23" t="s">
        <v>200</v>
      </c>
      <c r="B20" s="23">
        <v>1000</v>
      </c>
      <c r="C20" s="23">
        <v>5</v>
      </c>
      <c r="D20" s="1">
        <f t="shared" si="0"/>
        <v>5000</v>
      </c>
      <c r="E20" s="1"/>
      <c r="F20" s="1">
        <f t="shared" si="1"/>
        <v>5000</v>
      </c>
      <c r="I20" s="1">
        <v>6750</v>
      </c>
      <c r="J20" s="1">
        <v>4450</v>
      </c>
      <c r="K20" s="1">
        <v>4750</v>
      </c>
      <c r="L20" s="1">
        <v>6050</v>
      </c>
    </row>
    <row r="21" spans="1:16" x14ac:dyDescent="0.25">
      <c r="A21" s="23" t="s">
        <v>194</v>
      </c>
      <c r="B21" s="23">
        <v>900</v>
      </c>
      <c r="C21" s="23">
        <v>2</v>
      </c>
      <c r="D21" s="1">
        <f t="shared" si="0"/>
        <v>1800</v>
      </c>
      <c r="E21" s="1"/>
      <c r="F21" s="1">
        <f t="shared" si="1"/>
        <v>1800</v>
      </c>
      <c r="I21" s="1">
        <v>3100</v>
      </c>
      <c r="J21" s="1">
        <v>2480</v>
      </c>
      <c r="K21" s="1">
        <v>2590</v>
      </c>
      <c r="L21" s="1">
        <v>2615</v>
      </c>
      <c r="O21" t="s">
        <v>233</v>
      </c>
      <c r="P21" t="s">
        <v>234</v>
      </c>
    </row>
    <row r="22" spans="1:16" x14ac:dyDescent="0.25">
      <c r="A22" s="23" t="s">
        <v>198</v>
      </c>
      <c r="B22" s="23">
        <v>180</v>
      </c>
      <c r="C22" s="23">
        <v>19</v>
      </c>
      <c r="D22" s="1">
        <f t="shared" si="0"/>
        <v>3420</v>
      </c>
      <c r="E22" s="1"/>
      <c r="F22" s="1">
        <f t="shared" si="1"/>
        <v>3420</v>
      </c>
      <c r="I22" s="1">
        <v>4640</v>
      </c>
      <c r="J22" s="1">
        <v>4220</v>
      </c>
      <c r="K22" s="1">
        <v>4010</v>
      </c>
      <c r="L22" s="1">
        <v>4785</v>
      </c>
    </row>
    <row r="23" spans="1:16" x14ac:dyDescent="0.25">
      <c r="A23" s="23" t="s">
        <v>197</v>
      </c>
      <c r="B23" s="23">
        <v>1000</v>
      </c>
      <c r="C23" s="23">
        <f>5*12</f>
        <v>60</v>
      </c>
      <c r="D23" s="1">
        <f t="shared" si="0"/>
        <v>60000</v>
      </c>
      <c r="E23" s="1">
        <f>5000-4000</f>
        <v>1000</v>
      </c>
      <c r="F23" s="1">
        <f t="shared" si="1"/>
        <v>61000</v>
      </c>
      <c r="I23" s="1">
        <v>11450</v>
      </c>
      <c r="J23" s="1">
        <v>94850</v>
      </c>
      <c r="K23" s="1">
        <v>93050</v>
      </c>
      <c r="L23" s="1">
        <v>107120</v>
      </c>
    </row>
    <row r="24" spans="1:16" x14ac:dyDescent="0.25">
      <c r="A24" s="23" t="s">
        <v>204</v>
      </c>
      <c r="B24" s="23">
        <v>1000</v>
      </c>
      <c r="C24" s="23">
        <v>2</v>
      </c>
      <c r="D24" s="1">
        <f t="shared" si="0"/>
        <v>2000</v>
      </c>
      <c r="E24" s="1"/>
      <c r="F24" s="1">
        <f t="shared" si="1"/>
        <v>2000</v>
      </c>
      <c r="I24" s="1">
        <v>14550</v>
      </c>
      <c r="J24" s="1">
        <v>13500</v>
      </c>
      <c r="K24" s="1">
        <v>13200</v>
      </c>
      <c r="L24" s="1">
        <v>13350</v>
      </c>
      <c r="O24" t="s">
        <v>204</v>
      </c>
      <c r="P24" t="s">
        <v>235</v>
      </c>
    </row>
    <row r="25" spans="1:16" x14ac:dyDescent="0.25">
      <c r="A25" s="23" t="s">
        <v>192</v>
      </c>
      <c r="B25" s="23">
        <v>2000</v>
      </c>
      <c r="C25" s="23">
        <f>6+1</f>
        <v>7</v>
      </c>
      <c r="D25" s="1">
        <f t="shared" si="0"/>
        <v>14000</v>
      </c>
      <c r="E25" s="1">
        <v>600</v>
      </c>
      <c r="F25" s="1">
        <f t="shared" si="1"/>
        <v>14600</v>
      </c>
      <c r="I25" s="1">
        <v>6700</v>
      </c>
      <c r="J25" s="1">
        <v>5460</v>
      </c>
      <c r="K25" s="1">
        <v>5950</v>
      </c>
      <c r="L25" s="1">
        <v>4580</v>
      </c>
    </row>
    <row r="26" spans="1:16" x14ac:dyDescent="0.25">
      <c r="A26" s="1" t="s">
        <v>199</v>
      </c>
      <c r="B26" s="1">
        <v>1</v>
      </c>
      <c r="C26" s="1">
        <f>530+800+850+930+600+450</f>
        <v>4160</v>
      </c>
      <c r="D26" s="1">
        <f t="shared" si="0"/>
        <v>4160</v>
      </c>
      <c r="E26" s="1"/>
      <c r="F26" s="1">
        <f t="shared" si="1"/>
        <v>4160</v>
      </c>
      <c r="I26" s="1">
        <v>14600</v>
      </c>
      <c r="J26" s="1">
        <v>12100</v>
      </c>
      <c r="K26" s="1">
        <v>10500</v>
      </c>
      <c r="L26" s="1">
        <v>13350</v>
      </c>
      <c r="O26" s="12" t="s">
        <v>199</v>
      </c>
      <c r="P26" t="s">
        <v>228</v>
      </c>
    </row>
    <row r="27" spans="1:16" x14ac:dyDescent="0.25">
      <c r="A27" s="1" t="s">
        <v>210</v>
      </c>
      <c r="B27" s="1"/>
      <c r="C27" s="1"/>
      <c r="D27" s="1"/>
      <c r="E27" s="1"/>
      <c r="F27" s="1"/>
      <c r="I27" s="1">
        <v>12700</v>
      </c>
      <c r="J27" s="1">
        <v>16200</v>
      </c>
      <c r="K27" s="1">
        <v>13800</v>
      </c>
      <c r="L27" s="1">
        <v>14000</v>
      </c>
    </row>
    <row r="28" spans="1:16" x14ac:dyDescent="0.25">
      <c r="A28" s="1" t="s">
        <v>211</v>
      </c>
      <c r="B28" s="1"/>
      <c r="C28" s="1"/>
      <c r="D28" s="1"/>
      <c r="E28" s="1"/>
      <c r="F28" s="1"/>
      <c r="I28" s="1">
        <v>4800</v>
      </c>
      <c r="J28" s="1">
        <v>4300</v>
      </c>
      <c r="K28" s="1">
        <v>5100</v>
      </c>
      <c r="L28" s="1">
        <v>5500</v>
      </c>
    </row>
    <row r="29" spans="1:16" x14ac:dyDescent="0.25">
      <c r="A29" s="8" t="s">
        <v>219</v>
      </c>
      <c r="B29" s="8"/>
      <c r="C29" s="8"/>
      <c r="D29" s="8"/>
      <c r="E29" s="8"/>
      <c r="F29" s="8"/>
      <c r="I29" s="1">
        <v>850</v>
      </c>
      <c r="J29" s="1">
        <v>1812</v>
      </c>
      <c r="K29" s="1"/>
      <c r="L29" s="1"/>
      <c r="O29" t="s">
        <v>219</v>
      </c>
    </row>
    <row r="30" spans="1:16" ht="30" x14ac:dyDescent="0.25">
      <c r="A30" s="21" t="s">
        <v>175</v>
      </c>
      <c r="B30" s="21">
        <v>1000</v>
      </c>
      <c r="C30" s="1">
        <f>2+4</f>
        <v>6</v>
      </c>
      <c r="D30" s="1">
        <f>B30*C30</f>
        <v>6000</v>
      </c>
      <c r="E30" s="1">
        <f>450+200</f>
        <v>650</v>
      </c>
      <c r="F30" s="1">
        <f>D30+E30</f>
        <v>6650</v>
      </c>
      <c r="I30" s="1">
        <v>1800</v>
      </c>
      <c r="J30" s="1">
        <v>1300</v>
      </c>
      <c r="K30" s="1">
        <v>1300</v>
      </c>
      <c r="L30" s="1">
        <v>1550</v>
      </c>
    </row>
    <row r="31" spans="1:16" x14ac:dyDescent="0.25">
      <c r="A31" s="21" t="s">
        <v>182</v>
      </c>
      <c r="B31" s="21">
        <v>3</v>
      </c>
      <c r="C31" s="1">
        <v>12</v>
      </c>
      <c r="D31" s="1">
        <f>B31*C31</f>
        <v>36</v>
      </c>
      <c r="E31" s="1"/>
      <c r="F31" s="1">
        <f>D31+E31</f>
        <v>36</v>
      </c>
      <c r="I31" s="1">
        <v>4800</v>
      </c>
      <c r="J31" s="1">
        <v>4800</v>
      </c>
      <c r="K31" s="1">
        <v>3900</v>
      </c>
      <c r="L31" s="1">
        <v>3850</v>
      </c>
    </row>
    <row r="32" spans="1:16" x14ac:dyDescent="0.25">
      <c r="A32" s="21" t="s">
        <v>217</v>
      </c>
      <c r="B32" s="21"/>
      <c r="C32" s="1"/>
      <c r="D32" s="1"/>
      <c r="E32" s="1"/>
      <c r="F32" s="1"/>
      <c r="I32" s="1">
        <v>4000</v>
      </c>
      <c r="J32" s="1">
        <v>4420</v>
      </c>
      <c r="K32" s="1">
        <v>1600</v>
      </c>
      <c r="L32" s="1">
        <v>4600</v>
      </c>
      <c r="O32" t="s">
        <v>217</v>
      </c>
    </row>
    <row r="33" spans="1:16" x14ac:dyDescent="0.25">
      <c r="A33" s="21" t="s">
        <v>221</v>
      </c>
      <c r="B33" s="21"/>
      <c r="C33" s="1"/>
      <c r="D33" s="1"/>
      <c r="E33" s="1"/>
      <c r="F33" s="1"/>
      <c r="I33" s="1">
        <v>800</v>
      </c>
      <c r="J33" s="1">
        <v>1600</v>
      </c>
      <c r="K33" s="1">
        <v>2000</v>
      </c>
      <c r="L33" s="1">
        <v>3550</v>
      </c>
      <c r="O33" t="s">
        <v>221</v>
      </c>
    </row>
    <row r="34" spans="1:16" x14ac:dyDescent="0.25">
      <c r="A34" s="1" t="s">
        <v>195</v>
      </c>
      <c r="B34" s="1">
        <v>550</v>
      </c>
      <c r="C34" s="1">
        <v>3</v>
      </c>
      <c r="D34" s="1">
        <f>B34*C34</f>
        <v>1650</v>
      </c>
      <c r="E34" s="1"/>
      <c r="F34" s="1">
        <f>D34+E34</f>
        <v>1650</v>
      </c>
      <c r="I34" s="1">
        <v>3300</v>
      </c>
      <c r="J34" s="1">
        <v>2850</v>
      </c>
      <c r="K34" s="1">
        <v>3350</v>
      </c>
      <c r="L34" s="1">
        <v>2700</v>
      </c>
      <c r="O34" t="s">
        <v>236</v>
      </c>
      <c r="P34" t="s">
        <v>237</v>
      </c>
    </row>
    <row r="35" spans="1:16" x14ac:dyDescent="0.25">
      <c r="A35" s="1" t="s">
        <v>220</v>
      </c>
      <c r="B35" s="1"/>
      <c r="C35" s="1"/>
      <c r="D35" s="1"/>
      <c r="E35" s="1"/>
      <c r="F35" s="1"/>
      <c r="I35" s="1">
        <v>1800</v>
      </c>
      <c r="J35" s="1"/>
      <c r="K35" s="1"/>
      <c r="L35" s="1"/>
    </row>
    <row r="36" spans="1:16" x14ac:dyDescent="0.25">
      <c r="A36" s="1" t="s">
        <v>191</v>
      </c>
      <c r="B36" s="1">
        <v>900</v>
      </c>
      <c r="C36" s="1">
        <v>11</v>
      </c>
      <c r="D36" s="1">
        <f t="shared" ref="D36:D41" si="2">B36*C36</f>
        <v>9900</v>
      </c>
      <c r="E36" s="1">
        <f>450+2000</f>
        <v>2450</v>
      </c>
      <c r="F36" s="1">
        <f t="shared" ref="F36:F41" si="3">D36+E36</f>
        <v>12350</v>
      </c>
      <c r="I36" s="1">
        <v>15670</v>
      </c>
      <c r="J36" s="1">
        <v>16170</v>
      </c>
      <c r="K36" s="1">
        <v>14760</v>
      </c>
      <c r="L36" s="1">
        <v>17860</v>
      </c>
      <c r="O36" t="s">
        <v>238</v>
      </c>
      <c r="P36" t="s">
        <v>228</v>
      </c>
    </row>
    <row r="37" spans="1:16" x14ac:dyDescent="0.25">
      <c r="A37" s="21" t="s">
        <v>179</v>
      </c>
      <c r="B37" s="21">
        <v>500</v>
      </c>
      <c r="C37" s="1">
        <v>4</v>
      </c>
      <c r="D37" s="1">
        <f t="shared" si="2"/>
        <v>2000</v>
      </c>
      <c r="E37" s="1"/>
      <c r="F37" s="1">
        <f t="shared" si="3"/>
        <v>2000</v>
      </c>
      <c r="I37" s="1"/>
      <c r="J37" s="1"/>
      <c r="K37" s="1"/>
      <c r="L37" s="1"/>
    </row>
    <row r="38" spans="1:16" x14ac:dyDescent="0.25">
      <c r="A38" s="1" t="s">
        <v>205</v>
      </c>
      <c r="B38" s="1">
        <v>1000</v>
      </c>
      <c r="C38" s="1">
        <v>5</v>
      </c>
      <c r="D38" s="1">
        <f t="shared" si="2"/>
        <v>5000</v>
      </c>
      <c r="E38" s="1"/>
      <c r="F38" s="1">
        <f t="shared" si="3"/>
        <v>5000</v>
      </c>
      <c r="I38" s="1">
        <v>11650</v>
      </c>
      <c r="J38" s="1">
        <v>8650</v>
      </c>
      <c r="K38" s="1">
        <v>9450</v>
      </c>
      <c r="L38" s="1">
        <v>7000</v>
      </c>
    </row>
    <row r="39" spans="1:16" x14ac:dyDescent="0.25">
      <c r="A39" s="21" t="s">
        <v>181</v>
      </c>
      <c r="B39" s="21">
        <v>3</v>
      </c>
      <c r="C39" s="1">
        <f>6+12+16</f>
        <v>34</v>
      </c>
      <c r="D39" s="1">
        <f t="shared" si="2"/>
        <v>102</v>
      </c>
      <c r="E39" s="1"/>
      <c r="F39" s="1">
        <f t="shared" si="3"/>
        <v>102</v>
      </c>
      <c r="I39" s="1">
        <v>43800</v>
      </c>
      <c r="J39" s="1">
        <v>31200</v>
      </c>
      <c r="K39" s="1">
        <v>33800</v>
      </c>
      <c r="L39" s="1">
        <v>50900</v>
      </c>
    </row>
    <row r="40" spans="1:16" x14ac:dyDescent="0.25">
      <c r="A40" s="21" t="s">
        <v>185</v>
      </c>
      <c r="B40" s="21">
        <v>1000</v>
      </c>
      <c r="C40" s="1">
        <v>10</v>
      </c>
      <c r="D40" s="1">
        <f t="shared" si="2"/>
        <v>10000</v>
      </c>
      <c r="E40" s="1"/>
      <c r="F40" s="1">
        <f t="shared" si="3"/>
        <v>10000</v>
      </c>
      <c r="I40" s="1">
        <v>2710</v>
      </c>
      <c r="J40" s="1">
        <v>1880</v>
      </c>
      <c r="K40" s="1">
        <v>2160</v>
      </c>
      <c r="L40" s="1">
        <v>2235</v>
      </c>
    </row>
    <row r="41" spans="1:16" x14ac:dyDescent="0.25">
      <c r="A41" s="21" t="s">
        <v>180</v>
      </c>
      <c r="B41" s="21">
        <v>1000</v>
      </c>
      <c r="C41" s="1">
        <v>11</v>
      </c>
      <c r="D41" s="1">
        <f t="shared" si="2"/>
        <v>11000</v>
      </c>
      <c r="E41" s="1">
        <v>-50</v>
      </c>
      <c r="F41" s="1">
        <f t="shared" si="3"/>
        <v>10950</v>
      </c>
      <c r="I41" s="1">
        <v>3050</v>
      </c>
      <c r="J41" s="1">
        <v>1700</v>
      </c>
      <c r="K41" s="1">
        <v>2000</v>
      </c>
      <c r="L41" s="1">
        <v>2350</v>
      </c>
    </row>
    <row r="42" spans="1:16" x14ac:dyDescent="0.25">
      <c r="A42" s="26" t="s">
        <v>213</v>
      </c>
      <c r="B42" s="26"/>
      <c r="C42" s="8"/>
      <c r="D42" s="8"/>
      <c r="E42" s="8"/>
      <c r="F42" s="8"/>
      <c r="I42" s="1">
        <v>6000</v>
      </c>
      <c r="J42" s="1">
        <v>6000</v>
      </c>
      <c r="K42" s="1">
        <v>6000</v>
      </c>
      <c r="L42" s="1">
        <v>9000</v>
      </c>
      <c r="O42" t="s">
        <v>213</v>
      </c>
      <c r="P42" t="s">
        <v>227</v>
      </c>
    </row>
    <row r="43" spans="1:16" x14ac:dyDescent="0.25">
      <c r="A43" s="26" t="s">
        <v>214</v>
      </c>
      <c r="B43" s="26"/>
      <c r="C43" s="8"/>
      <c r="D43" s="8"/>
      <c r="E43" s="8"/>
      <c r="F43" s="8"/>
      <c r="I43" s="1">
        <v>675</v>
      </c>
      <c r="J43" s="1">
        <v>1260</v>
      </c>
      <c r="K43" s="1">
        <v>1260</v>
      </c>
      <c r="L43" s="1">
        <v>1260</v>
      </c>
    </row>
    <row r="44" spans="1:16" x14ac:dyDescent="0.25">
      <c r="A44" s="1" t="s">
        <v>196</v>
      </c>
      <c r="B44" s="1">
        <v>540</v>
      </c>
      <c r="C44" s="1">
        <v>3</v>
      </c>
      <c r="D44" s="1">
        <f>B44*C44</f>
        <v>1620</v>
      </c>
      <c r="E44" s="1"/>
      <c r="F44" s="1">
        <f>D44+E44</f>
        <v>1620</v>
      </c>
      <c r="I44" s="1">
        <v>2040</v>
      </c>
      <c r="J44" s="1">
        <v>1630</v>
      </c>
      <c r="K44" s="1">
        <v>1160</v>
      </c>
      <c r="L44" s="1">
        <v>1740</v>
      </c>
    </row>
    <row r="45" spans="1:16" ht="30" x14ac:dyDescent="0.25">
      <c r="A45" s="21" t="s">
        <v>171</v>
      </c>
      <c r="B45" s="21">
        <v>250</v>
      </c>
      <c r="C45" s="1">
        <v>12</v>
      </c>
      <c r="D45" s="1">
        <f>B45*C45</f>
        <v>3000</v>
      </c>
      <c r="E45" s="1"/>
      <c r="F45" s="1">
        <f>D45+E45</f>
        <v>3000</v>
      </c>
      <c r="I45" s="1">
        <v>440</v>
      </c>
      <c r="J45" s="1">
        <v>580</v>
      </c>
      <c r="K45" s="1">
        <v>450</v>
      </c>
      <c r="L45" s="1">
        <v>510</v>
      </c>
    </row>
    <row r="46" spans="1:16" x14ac:dyDescent="0.25">
      <c r="A46" s="1" t="s">
        <v>203</v>
      </c>
      <c r="B46" s="1">
        <v>1</v>
      </c>
      <c r="C46" s="1">
        <v>12</v>
      </c>
      <c r="D46" s="1">
        <f>B46*C46</f>
        <v>12</v>
      </c>
      <c r="E46" s="1"/>
      <c r="F46" s="1">
        <f>D46+E46</f>
        <v>12</v>
      </c>
      <c r="I46" s="1">
        <v>107</v>
      </c>
      <c r="J46" s="1">
        <v>76</v>
      </c>
      <c r="K46" s="1">
        <v>69</v>
      </c>
      <c r="L46" s="1">
        <v>124</v>
      </c>
      <c r="O46" t="s">
        <v>203</v>
      </c>
      <c r="P46" t="s">
        <v>239</v>
      </c>
    </row>
    <row r="47" spans="1:16" x14ac:dyDescent="0.25">
      <c r="A47" s="1" t="s">
        <v>215</v>
      </c>
      <c r="B47" s="1"/>
      <c r="C47" s="1"/>
      <c r="D47" s="1"/>
      <c r="E47" s="1"/>
      <c r="F47" s="1"/>
      <c r="I47" s="1">
        <v>6000</v>
      </c>
      <c r="J47" s="1">
        <v>2160</v>
      </c>
      <c r="K47" s="1">
        <v>8000</v>
      </c>
      <c r="L47" s="1">
        <v>2000</v>
      </c>
      <c r="O47" t="s">
        <v>215</v>
      </c>
    </row>
    <row r="48" spans="1:16" x14ac:dyDescent="0.25">
      <c r="A48" s="2" t="s">
        <v>222</v>
      </c>
      <c r="O48" t="s">
        <v>214</v>
      </c>
    </row>
    <row r="49" spans="1:1" x14ac:dyDescent="0.25">
      <c r="A49" s="2" t="s">
        <v>223</v>
      </c>
    </row>
    <row r="50" spans="1:1" x14ac:dyDescent="0.25">
      <c r="A50" s="2" t="s">
        <v>224</v>
      </c>
    </row>
  </sheetData>
  <sortState ref="A2:G36">
    <sortCondition ref="A1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3"/>
  <sheetViews>
    <sheetView tabSelected="1" topLeftCell="A256" workbookViewId="0">
      <selection activeCell="P241" sqref="P241:P242"/>
    </sheetView>
  </sheetViews>
  <sheetFormatPr defaultRowHeight="15" x14ac:dyDescent="0.25"/>
  <cols>
    <col min="2" max="2" width="20.140625" customWidth="1"/>
    <col min="3" max="3" width="8.85546875" customWidth="1"/>
    <col min="11" max="11" width="20.140625" customWidth="1"/>
    <col min="12" max="12" width="9.85546875" customWidth="1"/>
  </cols>
  <sheetData>
    <row r="1" spans="1:17" ht="15.75" thickBot="1" x14ac:dyDescent="0.3">
      <c r="A1" s="11" t="s">
        <v>276</v>
      </c>
      <c r="B1" s="12"/>
      <c r="C1" s="12" t="s">
        <v>277</v>
      </c>
      <c r="D1" s="12"/>
      <c r="E1" s="12"/>
      <c r="F1" s="12"/>
      <c r="G1" s="12"/>
      <c r="H1" s="12"/>
      <c r="I1" s="12"/>
      <c r="J1" s="12" t="s">
        <v>276</v>
      </c>
      <c r="K1" s="12"/>
      <c r="L1" s="12" t="s">
        <v>278</v>
      </c>
      <c r="M1" s="12"/>
      <c r="N1" s="12"/>
      <c r="O1" s="12"/>
      <c r="P1" s="12"/>
      <c r="Q1" s="12"/>
    </row>
    <row r="2" spans="1:17" ht="16.5" thickBot="1" x14ac:dyDescent="0.3">
      <c r="A2" s="116" t="s">
        <v>242</v>
      </c>
      <c r="B2" s="116" t="s">
        <v>249</v>
      </c>
      <c r="C2" s="116" t="s">
        <v>250</v>
      </c>
      <c r="D2" s="120" t="s">
        <v>251</v>
      </c>
      <c r="E2" s="121"/>
      <c r="F2" s="122"/>
      <c r="G2" s="123" t="s">
        <v>252</v>
      </c>
      <c r="H2" s="116" t="s">
        <v>253</v>
      </c>
      <c r="I2" s="32"/>
      <c r="J2" s="116" t="s">
        <v>242</v>
      </c>
      <c r="K2" s="116" t="s">
        <v>249</v>
      </c>
      <c r="L2" s="116" t="s">
        <v>250</v>
      </c>
      <c r="M2" s="120" t="s">
        <v>251</v>
      </c>
      <c r="N2" s="121"/>
      <c r="O2" s="122"/>
      <c r="P2" s="123" t="s">
        <v>252</v>
      </c>
      <c r="Q2" s="116" t="s">
        <v>253</v>
      </c>
    </row>
    <row r="3" spans="1:17" ht="48.75" customHeight="1" thickBot="1" x14ac:dyDescent="0.3">
      <c r="A3" s="117"/>
      <c r="B3" s="117"/>
      <c r="C3" s="117"/>
      <c r="D3" s="33" t="s">
        <v>254</v>
      </c>
      <c r="E3" s="33" t="s">
        <v>255</v>
      </c>
      <c r="F3" s="33" t="s">
        <v>256</v>
      </c>
      <c r="G3" s="124"/>
      <c r="H3" s="117"/>
      <c r="I3" s="32"/>
      <c r="J3" s="117"/>
      <c r="K3" s="117"/>
      <c r="L3" s="117"/>
      <c r="M3" s="33" t="s">
        <v>254</v>
      </c>
      <c r="N3" s="33" t="s">
        <v>255</v>
      </c>
      <c r="O3" s="33" t="s">
        <v>256</v>
      </c>
      <c r="P3" s="124"/>
      <c r="Q3" s="117"/>
    </row>
    <row r="4" spans="1:17" ht="15.75" x14ac:dyDescent="0.25">
      <c r="A4" s="118" t="s">
        <v>257</v>
      </c>
      <c r="B4" s="111"/>
      <c r="C4" s="105"/>
      <c r="D4" s="105"/>
      <c r="E4" s="105"/>
      <c r="F4" s="105"/>
      <c r="G4" s="105"/>
      <c r="H4" s="105"/>
      <c r="I4" s="119"/>
      <c r="J4" s="118" t="s">
        <v>257</v>
      </c>
      <c r="K4" s="111"/>
      <c r="L4" s="105"/>
      <c r="M4" s="105"/>
      <c r="N4" s="105"/>
      <c r="O4" s="105"/>
      <c r="P4" s="105"/>
      <c r="Q4" s="105"/>
    </row>
    <row r="5" spans="1:17" ht="16.5" thickBot="1" x14ac:dyDescent="0.3">
      <c r="A5" s="107" t="s">
        <v>346</v>
      </c>
      <c r="B5" s="113"/>
      <c r="C5" s="110"/>
      <c r="D5" s="110"/>
      <c r="E5" s="110"/>
      <c r="F5" s="110"/>
      <c r="G5" s="110"/>
      <c r="H5" s="110"/>
      <c r="I5" s="119"/>
      <c r="J5" s="107" t="s">
        <v>361</v>
      </c>
      <c r="K5" s="113"/>
      <c r="L5" s="110"/>
      <c r="M5" s="110"/>
      <c r="N5" s="110"/>
      <c r="O5" s="110"/>
      <c r="P5" s="110"/>
      <c r="Q5" s="110"/>
    </row>
    <row r="6" spans="1:17" ht="16.5" customHeight="1" x14ac:dyDescent="0.25">
      <c r="A6" s="115" t="s">
        <v>280</v>
      </c>
      <c r="B6" s="34" t="s">
        <v>258</v>
      </c>
      <c r="C6" s="105">
        <v>150</v>
      </c>
      <c r="D6" s="146">
        <v>2.39</v>
      </c>
      <c r="E6" s="146">
        <v>4.2</v>
      </c>
      <c r="F6" s="146">
        <v>11.98</v>
      </c>
      <c r="G6" s="146">
        <v>95.61</v>
      </c>
      <c r="H6" s="105">
        <v>35</v>
      </c>
      <c r="I6" s="119"/>
      <c r="J6" s="115" t="s">
        <v>280</v>
      </c>
      <c r="K6" s="34" t="s">
        <v>258</v>
      </c>
      <c r="L6" s="105">
        <v>200</v>
      </c>
      <c r="M6" s="146">
        <v>3.79</v>
      </c>
      <c r="N6" s="146">
        <v>5.48</v>
      </c>
      <c r="O6" s="146">
        <v>19.03</v>
      </c>
      <c r="P6" s="146">
        <v>141</v>
      </c>
      <c r="Q6" s="105">
        <v>35</v>
      </c>
    </row>
    <row r="7" spans="1:17" ht="16.5" customHeight="1" thickBot="1" x14ac:dyDescent="0.3">
      <c r="A7" s="115"/>
      <c r="B7" s="29" t="s">
        <v>259</v>
      </c>
      <c r="C7" s="110"/>
      <c r="D7" s="147"/>
      <c r="E7" s="147"/>
      <c r="F7" s="147"/>
      <c r="G7" s="147"/>
      <c r="H7" s="110"/>
      <c r="I7" s="119"/>
      <c r="J7" s="115"/>
      <c r="K7" s="29" t="s">
        <v>259</v>
      </c>
      <c r="L7" s="110"/>
      <c r="M7" s="147"/>
      <c r="N7" s="147"/>
      <c r="O7" s="147"/>
      <c r="P7" s="147"/>
      <c r="Q7" s="110"/>
    </row>
    <row r="8" spans="1:17" ht="16.5" customHeight="1" thickBot="1" x14ac:dyDescent="0.3">
      <c r="A8" s="115"/>
      <c r="B8" s="30" t="s">
        <v>260</v>
      </c>
      <c r="C8" s="30">
        <v>30</v>
      </c>
      <c r="D8" s="30">
        <v>2.02</v>
      </c>
      <c r="E8" s="30">
        <v>3.87</v>
      </c>
      <c r="F8" s="30">
        <v>12.13</v>
      </c>
      <c r="G8" s="30">
        <v>91.3</v>
      </c>
      <c r="H8" s="30">
        <v>1</v>
      </c>
      <c r="I8" s="32"/>
      <c r="J8" s="115"/>
      <c r="K8" s="30" t="s">
        <v>260</v>
      </c>
      <c r="L8" s="30">
        <v>40</v>
      </c>
      <c r="M8" s="30">
        <v>2.81</v>
      </c>
      <c r="N8" s="30">
        <v>3.97</v>
      </c>
      <c r="O8" s="30">
        <v>16.96</v>
      </c>
      <c r="P8" s="30">
        <v>114.7</v>
      </c>
      <c r="Q8" s="30">
        <v>1</v>
      </c>
    </row>
    <row r="9" spans="1:17" ht="32.25" customHeight="1" thickBot="1" x14ac:dyDescent="0.3">
      <c r="A9" s="115"/>
      <c r="B9" s="30" t="s">
        <v>261</v>
      </c>
      <c r="C9" s="30">
        <v>150</v>
      </c>
      <c r="D9" s="30">
        <v>2.34</v>
      </c>
      <c r="E9" s="30">
        <v>2</v>
      </c>
      <c r="F9" s="30">
        <v>10.63</v>
      </c>
      <c r="G9" s="30">
        <v>70</v>
      </c>
      <c r="H9" s="30">
        <v>6</v>
      </c>
      <c r="I9" s="32"/>
      <c r="J9" s="115"/>
      <c r="K9" s="30" t="s">
        <v>261</v>
      </c>
      <c r="L9" s="30">
        <v>180</v>
      </c>
      <c r="M9" s="30">
        <v>2.85</v>
      </c>
      <c r="N9" s="30">
        <v>2.41</v>
      </c>
      <c r="O9" s="30">
        <v>14.36</v>
      </c>
      <c r="P9" s="30">
        <v>91</v>
      </c>
      <c r="Q9" s="30">
        <v>6</v>
      </c>
    </row>
    <row r="10" spans="1:17" ht="16.5" thickBot="1" x14ac:dyDescent="0.3">
      <c r="A10" s="101" t="s">
        <v>262</v>
      </c>
      <c r="B10" s="104"/>
      <c r="C10" s="35">
        <f>C6+C8+C9</f>
        <v>330</v>
      </c>
      <c r="D10" s="35">
        <f t="shared" ref="D10:G10" si="0">D6+D8+D9</f>
        <v>6.75</v>
      </c>
      <c r="E10" s="35">
        <f t="shared" si="0"/>
        <v>10.07</v>
      </c>
      <c r="F10" s="35">
        <f t="shared" si="0"/>
        <v>34.74</v>
      </c>
      <c r="G10" s="35">
        <f t="shared" si="0"/>
        <v>256.90999999999997</v>
      </c>
      <c r="H10" s="39" t="s">
        <v>263</v>
      </c>
      <c r="I10" s="32"/>
      <c r="J10" s="101" t="s">
        <v>262</v>
      </c>
      <c r="K10" s="104"/>
      <c r="L10" s="35">
        <f>L6+L8+L9</f>
        <v>420</v>
      </c>
      <c r="M10" s="35">
        <f t="shared" ref="M10:P10" si="1">M6+M8+M9</f>
        <v>9.4499999999999993</v>
      </c>
      <c r="N10" s="35">
        <f t="shared" si="1"/>
        <v>11.860000000000001</v>
      </c>
      <c r="O10" s="35">
        <f t="shared" si="1"/>
        <v>50.35</v>
      </c>
      <c r="P10" s="35">
        <f t="shared" si="1"/>
        <v>346.7</v>
      </c>
      <c r="Q10" s="29" t="s">
        <v>263</v>
      </c>
    </row>
    <row r="11" spans="1:17" ht="16.5" thickBot="1" x14ac:dyDescent="0.3">
      <c r="A11" s="105" t="s">
        <v>264</v>
      </c>
      <c r="B11" s="29" t="s">
        <v>265</v>
      </c>
      <c r="C11" s="36">
        <v>100</v>
      </c>
      <c r="D11" s="30">
        <v>0.41</v>
      </c>
      <c r="E11" s="30">
        <v>0.14000000000000001</v>
      </c>
      <c r="F11" s="30">
        <v>11.82</v>
      </c>
      <c r="G11" s="30">
        <v>49</v>
      </c>
      <c r="H11" s="30">
        <v>75</v>
      </c>
      <c r="I11" s="32"/>
      <c r="J11" s="105" t="s">
        <v>264</v>
      </c>
      <c r="K11" s="29" t="s">
        <v>265</v>
      </c>
      <c r="L11" s="36">
        <v>150</v>
      </c>
      <c r="M11" s="30">
        <f>D11/C11*L11</f>
        <v>0.61499999999999988</v>
      </c>
      <c r="N11" s="30">
        <f>E11/C11*L11</f>
        <v>0.21000000000000002</v>
      </c>
      <c r="O11" s="30">
        <f>F11/C11*L11</f>
        <v>17.73</v>
      </c>
      <c r="P11" s="30">
        <f>G11/C11*L11</f>
        <v>73.5</v>
      </c>
      <c r="Q11" s="30">
        <v>75</v>
      </c>
    </row>
    <row r="12" spans="1:17" ht="16.5" thickBot="1" x14ac:dyDescent="0.3">
      <c r="A12" s="110"/>
      <c r="B12" s="29" t="s">
        <v>266</v>
      </c>
      <c r="C12" s="29">
        <v>20</v>
      </c>
      <c r="D12" s="30">
        <v>1.5</v>
      </c>
      <c r="E12" s="30">
        <v>1.96</v>
      </c>
      <c r="F12" s="30">
        <v>14.88</v>
      </c>
      <c r="G12" s="30">
        <v>83.4</v>
      </c>
      <c r="H12" s="30">
        <v>19</v>
      </c>
      <c r="I12" s="32"/>
      <c r="J12" s="110"/>
      <c r="K12" s="29" t="s">
        <v>266</v>
      </c>
      <c r="L12" s="29">
        <v>20</v>
      </c>
      <c r="M12" s="30">
        <v>1.5</v>
      </c>
      <c r="N12" s="30">
        <v>1.96</v>
      </c>
      <c r="O12" s="30">
        <v>14.88</v>
      </c>
      <c r="P12" s="30">
        <v>83.4</v>
      </c>
      <c r="Q12" s="30"/>
    </row>
    <row r="13" spans="1:17" ht="16.5" thickBot="1" x14ac:dyDescent="0.3">
      <c r="A13" s="118" t="s">
        <v>267</v>
      </c>
      <c r="B13" s="104"/>
      <c r="C13" s="35">
        <f>C11+C12</f>
        <v>120</v>
      </c>
      <c r="D13" s="35">
        <f t="shared" ref="D13:H13" si="2">D11+D12</f>
        <v>1.91</v>
      </c>
      <c r="E13" s="35">
        <f t="shared" si="2"/>
        <v>2.1</v>
      </c>
      <c r="F13" s="35">
        <f t="shared" si="2"/>
        <v>26.700000000000003</v>
      </c>
      <c r="G13" s="35">
        <f t="shared" si="2"/>
        <v>132.4</v>
      </c>
      <c r="H13" s="35">
        <f t="shared" si="2"/>
        <v>94</v>
      </c>
      <c r="I13" s="32"/>
      <c r="J13" s="118" t="s">
        <v>267</v>
      </c>
      <c r="K13" s="104"/>
      <c r="L13" s="35">
        <f>L11+L12</f>
        <v>170</v>
      </c>
      <c r="M13" s="35">
        <f t="shared" ref="M13:P13" si="3">M11+M12</f>
        <v>2.1149999999999998</v>
      </c>
      <c r="N13" s="35">
        <f t="shared" si="3"/>
        <v>2.17</v>
      </c>
      <c r="O13" s="35">
        <f t="shared" si="3"/>
        <v>32.61</v>
      </c>
      <c r="P13" s="35">
        <f t="shared" si="3"/>
        <v>156.9</v>
      </c>
      <c r="Q13" s="35" t="s">
        <v>298</v>
      </c>
    </row>
    <row r="14" spans="1:17" ht="53.25" customHeight="1" thickBot="1" x14ac:dyDescent="0.3">
      <c r="A14" s="115" t="s">
        <v>268</v>
      </c>
      <c r="B14" s="29" t="s">
        <v>243</v>
      </c>
      <c r="C14" s="30">
        <v>180</v>
      </c>
      <c r="D14" s="40">
        <f>8.41/1000*180</f>
        <v>1.5138000000000003</v>
      </c>
      <c r="E14" s="40">
        <f>20.46/1000*180</f>
        <v>3.6828000000000003</v>
      </c>
      <c r="F14" s="40">
        <f>66.36/1000*180</f>
        <v>11.944800000000001</v>
      </c>
      <c r="G14" s="40">
        <f>483/1000*180</f>
        <v>86.94</v>
      </c>
      <c r="H14" s="40">
        <v>24</v>
      </c>
      <c r="I14" s="32"/>
      <c r="J14" s="115" t="s">
        <v>268</v>
      </c>
      <c r="K14" s="29" t="s">
        <v>243</v>
      </c>
      <c r="L14" s="30">
        <v>200</v>
      </c>
      <c r="M14" s="40">
        <f>8.41/1000*200</f>
        <v>1.6820000000000002</v>
      </c>
      <c r="N14" s="40">
        <f>20.46/1000*200</f>
        <v>4.0920000000000005</v>
      </c>
      <c r="O14" s="40">
        <f>66.36/1000*200</f>
        <v>13.272</v>
      </c>
      <c r="P14" s="40">
        <f>483/1000*200</f>
        <v>96.6</v>
      </c>
      <c r="Q14" s="30">
        <v>24</v>
      </c>
    </row>
    <row r="15" spans="1:17" ht="21.75" customHeight="1" thickBot="1" x14ac:dyDescent="0.3">
      <c r="A15" s="115"/>
      <c r="B15" s="31" t="s">
        <v>244</v>
      </c>
      <c r="C15" s="30">
        <v>70</v>
      </c>
      <c r="D15" s="30">
        <v>10.88</v>
      </c>
      <c r="E15" s="30">
        <v>8.08</v>
      </c>
      <c r="F15" s="30">
        <v>10.99</v>
      </c>
      <c r="G15" s="30">
        <v>160.12</v>
      </c>
      <c r="H15" s="30">
        <v>55</v>
      </c>
      <c r="I15" s="32"/>
      <c r="J15" s="115"/>
      <c r="K15" s="31" t="s">
        <v>244</v>
      </c>
      <c r="L15" s="30">
        <v>80</v>
      </c>
      <c r="M15" s="30">
        <v>12.4</v>
      </c>
      <c r="N15" s="30">
        <v>9.24</v>
      </c>
      <c r="O15" s="30">
        <v>12.56</v>
      </c>
      <c r="P15" s="30">
        <v>183</v>
      </c>
      <c r="Q15" s="30">
        <v>55</v>
      </c>
    </row>
    <row r="16" spans="1:17" ht="21" customHeight="1" thickBot="1" x14ac:dyDescent="0.3">
      <c r="A16" s="115"/>
      <c r="B16" s="31" t="s">
        <v>245</v>
      </c>
      <c r="C16" s="30">
        <v>120</v>
      </c>
      <c r="D16" s="40">
        <f>23.1/1000*120</f>
        <v>2.7720000000000002</v>
      </c>
      <c r="E16" s="40">
        <f>33.07/1000*C16</f>
        <v>3.9684000000000004</v>
      </c>
      <c r="F16" s="40">
        <f>208.68/1000*C16</f>
        <v>25.041599999999999</v>
      </c>
      <c r="G16" s="40">
        <f>1225/1000*C16</f>
        <v>147</v>
      </c>
      <c r="H16" s="30">
        <v>40</v>
      </c>
      <c r="I16" s="32"/>
      <c r="J16" s="115"/>
      <c r="K16" s="31" t="s">
        <v>245</v>
      </c>
      <c r="L16" s="30">
        <v>150</v>
      </c>
      <c r="M16" s="40">
        <f>23.1/1000*150</f>
        <v>3.4650000000000003</v>
      </c>
      <c r="N16" s="40">
        <f>33.07/1000*150</f>
        <v>4.9605000000000006</v>
      </c>
      <c r="O16" s="40">
        <f>208.68/1000*150</f>
        <v>31.302</v>
      </c>
      <c r="P16" s="40">
        <f>1225/1000*150</f>
        <v>183.75</v>
      </c>
      <c r="Q16" s="30">
        <v>40</v>
      </c>
    </row>
    <row r="17" spans="1:17" ht="15.75" thickBot="1" x14ac:dyDescent="0.3">
      <c r="A17" s="115"/>
      <c r="B17" s="31" t="s">
        <v>246</v>
      </c>
      <c r="C17" s="30">
        <v>25</v>
      </c>
      <c r="D17" s="40">
        <f>14.58/1000*C17</f>
        <v>0.36449999999999999</v>
      </c>
      <c r="E17" s="40">
        <f>70.82/1000*C17</f>
        <v>1.7704999999999997</v>
      </c>
      <c r="F17" s="40">
        <f>125.89/1000*C17</f>
        <v>3.1472500000000001</v>
      </c>
      <c r="G17" s="40">
        <f>1199/1000*C17</f>
        <v>29.975000000000001</v>
      </c>
      <c r="H17" s="30">
        <v>69</v>
      </c>
      <c r="I17" s="32"/>
      <c r="J17" s="115"/>
      <c r="K17" s="31" t="s">
        <v>246</v>
      </c>
      <c r="L17" s="30">
        <v>35</v>
      </c>
      <c r="M17" s="40">
        <f>14.58/1000*L17</f>
        <v>0.51029999999999998</v>
      </c>
      <c r="N17" s="40">
        <f>70.82/1000*L17</f>
        <v>2.4786999999999999</v>
      </c>
      <c r="O17" s="40">
        <f>125.89/1000*L17</f>
        <v>4.4061500000000002</v>
      </c>
      <c r="P17" s="40">
        <f>1199/1000*L17</f>
        <v>41.965000000000003</v>
      </c>
      <c r="Q17" s="30">
        <v>69</v>
      </c>
    </row>
    <row r="18" spans="1:17" ht="20.25" customHeight="1" thickBot="1" x14ac:dyDescent="0.3">
      <c r="A18" s="115"/>
      <c r="B18" s="29" t="s">
        <v>247</v>
      </c>
      <c r="C18" s="29">
        <v>40</v>
      </c>
      <c r="D18" s="29">
        <f>8.5/100*C18</f>
        <v>3.4000000000000004</v>
      </c>
      <c r="E18" s="29">
        <f>3.3/100*C18</f>
        <v>1.32</v>
      </c>
      <c r="F18" s="29">
        <f>42.5/100*C18</f>
        <v>17</v>
      </c>
      <c r="G18" s="29">
        <f>259/100*C18</f>
        <v>103.6</v>
      </c>
      <c r="H18" s="29">
        <v>77</v>
      </c>
      <c r="I18" s="32"/>
      <c r="J18" s="115"/>
      <c r="K18" s="29" t="s">
        <v>247</v>
      </c>
      <c r="L18" s="29">
        <v>50</v>
      </c>
      <c r="M18" s="29">
        <f>8.5/100*L18</f>
        <v>4.25</v>
      </c>
      <c r="N18" s="29">
        <f>3.3/100*L18</f>
        <v>1.6500000000000001</v>
      </c>
      <c r="O18" s="29">
        <f>42.5/100*L18</f>
        <v>21.25</v>
      </c>
      <c r="P18" s="29">
        <f>259/100*L18</f>
        <v>129.5</v>
      </c>
      <c r="Q18" s="29">
        <v>77</v>
      </c>
    </row>
    <row r="19" spans="1:17" ht="39" customHeight="1" thickBot="1" x14ac:dyDescent="0.3">
      <c r="A19" s="115"/>
      <c r="B19" s="31" t="s">
        <v>248</v>
      </c>
      <c r="C19" s="30">
        <v>150</v>
      </c>
      <c r="D19" s="30">
        <v>0.33</v>
      </c>
      <c r="E19" s="30">
        <v>0.02</v>
      </c>
      <c r="F19" s="30">
        <v>20.83</v>
      </c>
      <c r="G19" s="30">
        <v>84.75</v>
      </c>
      <c r="H19" s="30">
        <v>11</v>
      </c>
      <c r="I19" s="32"/>
      <c r="J19" s="115"/>
      <c r="K19" s="31" t="s">
        <v>248</v>
      </c>
      <c r="L19" s="30">
        <v>180</v>
      </c>
      <c r="M19" s="30">
        <v>0.4</v>
      </c>
      <c r="N19" s="30">
        <v>0.02</v>
      </c>
      <c r="O19" s="30">
        <v>24.99</v>
      </c>
      <c r="P19" s="30">
        <v>101.7</v>
      </c>
      <c r="Q19" s="30">
        <v>11</v>
      </c>
    </row>
    <row r="20" spans="1:17" x14ac:dyDescent="0.25">
      <c r="A20" s="114" t="s">
        <v>269</v>
      </c>
      <c r="B20" s="111"/>
      <c r="C20" s="135">
        <f>C14+C15+C16+C17+C18+C19</f>
        <v>585</v>
      </c>
      <c r="D20" s="135">
        <f t="shared" ref="D20:G20" si="4">D14+D15+D16+D17+D18+D19</f>
        <v>19.260300000000001</v>
      </c>
      <c r="E20" s="135">
        <f t="shared" si="4"/>
        <v>18.841699999999999</v>
      </c>
      <c r="F20" s="135">
        <f t="shared" si="4"/>
        <v>88.953649999999996</v>
      </c>
      <c r="G20" s="135">
        <f t="shared" si="4"/>
        <v>612.38499999999999</v>
      </c>
      <c r="H20" s="128" t="s">
        <v>263</v>
      </c>
      <c r="I20" s="119"/>
      <c r="J20" s="114" t="s">
        <v>269</v>
      </c>
      <c r="K20" s="111"/>
      <c r="L20" s="131">
        <f>L14+L15+L16+L17+L18+L19</f>
        <v>695</v>
      </c>
      <c r="M20" s="135">
        <f t="shared" ref="M20:P20" si="5">M14+M15+M16+M17+M18+M19</f>
        <v>22.7073</v>
      </c>
      <c r="N20" s="135">
        <f t="shared" si="5"/>
        <v>22.441199999999998</v>
      </c>
      <c r="O20" s="135">
        <f t="shared" si="5"/>
        <v>107.78014999999999</v>
      </c>
      <c r="P20" s="135">
        <f t="shared" si="5"/>
        <v>736.5150000000001</v>
      </c>
      <c r="Q20" s="105" t="s">
        <v>263</v>
      </c>
    </row>
    <row r="21" spans="1:17" x14ac:dyDescent="0.25">
      <c r="A21" s="114"/>
      <c r="B21" s="134"/>
      <c r="C21" s="136"/>
      <c r="D21" s="136"/>
      <c r="E21" s="136"/>
      <c r="F21" s="136"/>
      <c r="G21" s="136"/>
      <c r="H21" s="129"/>
      <c r="I21" s="119"/>
      <c r="J21" s="114"/>
      <c r="K21" s="134"/>
      <c r="L21" s="132"/>
      <c r="M21" s="136"/>
      <c r="N21" s="136"/>
      <c r="O21" s="136"/>
      <c r="P21" s="136"/>
      <c r="Q21" s="106"/>
    </row>
    <row r="22" spans="1:17" ht="0.75" customHeight="1" thickBot="1" x14ac:dyDescent="0.3">
      <c r="A22" s="114"/>
      <c r="B22" s="102"/>
      <c r="C22" s="137"/>
      <c r="D22" s="137"/>
      <c r="E22" s="137"/>
      <c r="F22" s="137"/>
      <c r="G22" s="137"/>
      <c r="H22" s="130"/>
      <c r="I22" s="119"/>
      <c r="J22" s="101"/>
      <c r="K22" s="102"/>
      <c r="L22" s="133"/>
      <c r="M22" s="137"/>
      <c r="N22" s="137"/>
      <c r="O22" s="137"/>
      <c r="P22" s="137"/>
      <c r="Q22" s="110"/>
    </row>
    <row r="23" spans="1:17" ht="32.25" customHeight="1" thickBot="1" x14ac:dyDescent="0.3">
      <c r="A23" s="115" t="s">
        <v>358</v>
      </c>
      <c r="B23" s="31" t="s">
        <v>270</v>
      </c>
      <c r="C23" s="30">
        <v>70</v>
      </c>
      <c r="D23" s="30">
        <v>2.46</v>
      </c>
      <c r="E23" s="30">
        <v>2.8</v>
      </c>
      <c r="F23" s="30">
        <v>19.440000000000001</v>
      </c>
      <c r="G23" s="30">
        <v>123.16</v>
      </c>
      <c r="H23" s="30">
        <v>72</v>
      </c>
      <c r="I23" s="32"/>
      <c r="J23" s="105" t="s">
        <v>358</v>
      </c>
      <c r="K23" s="31" t="s">
        <v>270</v>
      </c>
      <c r="L23" s="30">
        <v>80</v>
      </c>
      <c r="M23" s="30">
        <v>2.81</v>
      </c>
      <c r="N23" s="30">
        <v>3.2</v>
      </c>
      <c r="O23" s="30">
        <v>22.21</v>
      </c>
      <c r="P23" s="30">
        <v>139.33000000000001</v>
      </c>
      <c r="Q23" s="30">
        <v>72</v>
      </c>
    </row>
    <row r="24" spans="1:17" x14ac:dyDescent="0.25">
      <c r="A24" s="115"/>
      <c r="B24" s="144" t="s">
        <v>271</v>
      </c>
      <c r="C24" s="140">
        <v>120</v>
      </c>
      <c r="D24" s="140">
        <v>1.38</v>
      </c>
      <c r="E24" s="140">
        <v>10.3</v>
      </c>
      <c r="F24" s="140">
        <v>14.17</v>
      </c>
      <c r="G24" s="140">
        <v>156.91</v>
      </c>
      <c r="H24" s="140">
        <v>14</v>
      </c>
      <c r="I24" s="32"/>
      <c r="J24" s="106"/>
      <c r="K24" s="142" t="s">
        <v>271</v>
      </c>
      <c r="L24" s="140">
        <v>150</v>
      </c>
      <c r="M24" s="140">
        <v>2.73</v>
      </c>
      <c r="N24" s="140">
        <v>12.35</v>
      </c>
      <c r="O24" s="140">
        <v>16.88</v>
      </c>
      <c r="P24" s="140">
        <v>189.6</v>
      </c>
      <c r="Q24" s="140">
        <v>14</v>
      </c>
    </row>
    <row r="25" spans="1:17" ht="15.75" thickBot="1" x14ac:dyDescent="0.3">
      <c r="A25" s="115"/>
      <c r="B25" s="145"/>
      <c r="C25" s="141"/>
      <c r="D25" s="141"/>
      <c r="E25" s="141"/>
      <c r="F25" s="141"/>
      <c r="G25" s="141"/>
      <c r="H25" s="141"/>
      <c r="I25" s="32"/>
      <c r="J25" s="106"/>
      <c r="K25" s="143"/>
      <c r="L25" s="141"/>
      <c r="M25" s="141"/>
      <c r="N25" s="141"/>
      <c r="O25" s="141"/>
      <c r="P25" s="141"/>
      <c r="Q25" s="141"/>
    </row>
    <row r="26" spans="1:17" ht="27.75" customHeight="1" thickBot="1" x14ac:dyDescent="0.3">
      <c r="A26" s="115"/>
      <c r="B26" s="37" t="s">
        <v>272</v>
      </c>
      <c r="C26" s="30">
        <v>150</v>
      </c>
      <c r="D26" s="30">
        <v>0.04</v>
      </c>
      <c r="E26" s="30">
        <v>0.01</v>
      </c>
      <c r="F26" s="30">
        <v>6.99</v>
      </c>
      <c r="G26" s="30">
        <v>28</v>
      </c>
      <c r="H26" s="30">
        <v>3</v>
      </c>
      <c r="I26" s="32"/>
      <c r="J26" s="110"/>
      <c r="K26" s="37" t="s">
        <v>272</v>
      </c>
      <c r="L26" s="30">
        <v>180</v>
      </c>
      <c r="M26" s="30">
        <v>0.06</v>
      </c>
      <c r="N26" s="30">
        <v>0.02</v>
      </c>
      <c r="O26" s="30">
        <v>9.99</v>
      </c>
      <c r="P26" s="30">
        <v>40</v>
      </c>
      <c r="Q26" s="30">
        <v>3</v>
      </c>
    </row>
    <row r="27" spans="1:17" ht="16.5" thickBot="1" x14ac:dyDescent="0.3">
      <c r="A27" s="101" t="s">
        <v>273</v>
      </c>
      <c r="B27" s="104"/>
      <c r="C27" s="35">
        <f>C23+C24+C26</f>
        <v>340</v>
      </c>
      <c r="D27" s="35">
        <f t="shared" ref="D27:G27" si="6">D23+D24+D26</f>
        <v>3.88</v>
      </c>
      <c r="E27" s="35">
        <f t="shared" si="6"/>
        <v>13.110000000000001</v>
      </c>
      <c r="F27" s="35">
        <f t="shared" si="6"/>
        <v>40.6</v>
      </c>
      <c r="G27" s="35">
        <f t="shared" si="6"/>
        <v>308.07</v>
      </c>
      <c r="H27" s="39" t="s">
        <v>263</v>
      </c>
      <c r="I27" s="32"/>
      <c r="J27" s="103" t="s">
        <v>273</v>
      </c>
      <c r="K27" s="104"/>
      <c r="L27" s="35">
        <f>L23+L24+L26</f>
        <v>410</v>
      </c>
      <c r="M27" s="35">
        <f t="shared" ref="M27:P27" si="7">M23+M24+M26</f>
        <v>5.6</v>
      </c>
      <c r="N27" s="35">
        <f t="shared" si="7"/>
        <v>15.57</v>
      </c>
      <c r="O27" s="35">
        <f t="shared" si="7"/>
        <v>49.080000000000005</v>
      </c>
      <c r="P27" s="35">
        <f t="shared" si="7"/>
        <v>368.93</v>
      </c>
      <c r="Q27" s="39" t="s">
        <v>263</v>
      </c>
    </row>
    <row r="28" spans="1:17" ht="15.75" thickBot="1" x14ac:dyDescent="0.3"/>
    <row r="29" spans="1:17" ht="16.5" thickBot="1" x14ac:dyDescent="0.3">
      <c r="A29" s="103" t="s">
        <v>274</v>
      </c>
      <c r="B29" s="104"/>
      <c r="C29" s="96">
        <f>C27+C20+C13+C10</f>
        <v>1375</v>
      </c>
      <c r="D29" s="97">
        <f t="shared" ref="D29:G29" si="8">D10+D13+D20+D27</f>
        <v>31.8003</v>
      </c>
      <c r="E29" s="97">
        <f t="shared" si="8"/>
        <v>44.121699999999997</v>
      </c>
      <c r="F29" s="97">
        <f t="shared" si="8"/>
        <v>190.99365</v>
      </c>
      <c r="G29" s="97">
        <f t="shared" si="8"/>
        <v>1309.7649999999999</v>
      </c>
      <c r="H29" s="98" t="s">
        <v>263</v>
      </c>
      <c r="I29" s="32"/>
      <c r="J29" s="103" t="s">
        <v>274</v>
      </c>
      <c r="K29" s="104"/>
      <c r="L29" s="99">
        <f>L10+L13+L20+L27</f>
        <v>1695</v>
      </c>
      <c r="M29" s="97">
        <f t="shared" ref="M29:P29" si="9">M10+M13+M20+M27</f>
        <v>39.872300000000003</v>
      </c>
      <c r="N29" s="97">
        <f t="shared" si="9"/>
        <v>52.041199999999996</v>
      </c>
      <c r="O29" s="97">
        <f t="shared" si="9"/>
        <v>239.82015000000001</v>
      </c>
      <c r="P29" s="97">
        <f t="shared" si="9"/>
        <v>1609.0450000000003</v>
      </c>
      <c r="Q29" s="100"/>
    </row>
    <row r="31" spans="1:17" ht="15.75" thickBot="1" x14ac:dyDescent="0.3">
      <c r="A31" s="11" t="s">
        <v>279</v>
      </c>
      <c r="B31" s="11"/>
      <c r="C31" s="11" t="s">
        <v>277</v>
      </c>
      <c r="D31" s="11"/>
      <c r="E31" s="11"/>
      <c r="F31" s="11"/>
      <c r="G31" s="11"/>
      <c r="H31" s="11"/>
      <c r="I31" s="11"/>
      <c r="J31" s="11" t="s">
        <v>276</v>
      </c>
      <c r="K31" s="11"/>
      <c r="L31" s="11" t="s">
        <v>278</v>
      </c>
      <c r="M31" s="12"/>
      <c r="N31" s="12"/>
      <c r="O31" s="12"/>
      <c r="P31" s="12"/>
      <c r="Q31" s="12"/>
    </row>
    <row r="32" spans="1:17" ht="16.5" thickBot="1" x14ac:dyDescent="0.3">
      <c r="A32" s="116" t="s">
        <v>242</v>
      </c>
      <c r="B32" s="116" t="s">
        <v>249</v>
      </c>
      <c r="C32" s="116" t="s">
        <v>250</v>
      </c>
      <c r="D32" s="120" t="s">
        <v>251</v>
      </c>
      <c r="E32" s="121"/>
      <c r="F32" s="122"/>
      <c r="G32" s="138" t="s">
        <v>252</v>
      </c>
      <c r="H32" s="116" t="s">
        <v>253</v>
      </c>
      <c r="I32" s="32"/>
      <c r="J32" s="116" t="s">
        <v>242</v>
      </c>
      <c r="K32" s="116" t="s">
        <v>249</v>
      </c>
      <c r="L32" s="116" t="s">
        <v>250</v>
      </c>
      <c r="M32" s="120" t="s">
        <v>251</v>
      </c>
      <c r="N32" s="121"/>
      <c r="O32" s="122"/>
      <c r="P32" s="116" t="s">
        <v>252</v>
      </c>
      <c r="Q32" s="116" t="s">
        <v>253</v>
      </c>
    </row>
    <row r="33" spans="1:17" ht="42.75" customHeight="1" thickBot="1" x14ac:dyDescent="0.3">
      <c r="A33" s="117"/>
      <c r="B33" s="117"/>
      <c r="C33" s="117"/>
      <c r="D33" s="33" t="s">
        <v>254</v>
      </c>
      <c r="E33" s="33" t="s">
        <v>255</v>
      </c>
      <c r="F33" s="33" t="s">
        <v>256</v>
      </c>
      <c r="G33" s="139"/>
      <c r="H33" s="117"/>
      <c r="I33" s="32"/>
      <c r="J33" s="117"/>
      <c r="K33" s="117"/>
      <c r="L33" s="117"/>
      <c r="M33" s="33" t="s">
        <v>254</v>
      </c>
      <c r="N33" s="33" t="s">
        <v>255</v>
      </c>
      <c r="O33" s="33" t="s">
        <v>256</v>
      </c>
      <c r="P33" s="117"/>
      <c r="Q33" s="117"/>
    </row>
    <row r="34" spans="1:17" ht="15.75" x14ac:dyDescent="0.25">
      <c r="A34" s="118" t="s">
        <v>257</v>
      </c>
      <c r="B34" s="111"/>
      <c r="C34" s="105"/>
      <c r="D34" s="105"/>
      <c r="E34" s="105"/>
      <c r="F34" s="105"/>
      <c r="G34" s="105"/>
      <c r="H34" s="105"/>
      <c r="I34" s="119"/>
      <c r="J34" s="118" t="s">
        <v>257</v>
      </c>
      <c r="K34" s="111"/>
      <c r="L34" s="105"/>
      <c r="M34" s="105"/>
      <c r="N34" s="105"/>
      <c r="O34" s="105"/>
      <c r="P34" s="105"/>
      <c r="Q34" s="105"/>
    </row>
    <row r="35" spans="1:17" ht="16.5" thickBot="1" x14ac:dyDescent="0.3">
      <c r="A35" s="107" t="s">
        <v>347</v>
      </c>
      <c r="B35" s="113"/>
      <c r="C35" s="110"/>
      <c r="D35" s="110"/>
      <c r="E35" s="110"/>
      <c r="F35" s="110"/>
      <c r="G35" s="110"/>
      <c r="H35" s="106"/>
      <c r="I35" s="119"/>
      <c r="J35" s="107" t="s">
        <v>362</v>
      </c>
      <c r="K35" s="113"/>
      <c r="L35" s="110"/>
      <c r="M35" s="110"/>
      <c r="N35" s="110"/>
      <c r="O35" s="110"/>
      <c r="P35" s="110"/>
      <c r="Q35" s="106"/>
    </row>
    <row r="36" spans="1:17" ht="32.25" thickBot="1" x14ac:dyDescent="0.3">
      <c r="A36" s="115" t="s">
        <v>280</v>
      </c>
      <c r="B36" s="48" t="s">
        <v>281</v>
      </c>
      <c r="C36" s="42">
        <v>150</v>
      </c>
      <c r="D36" s="43">
        <v>1.37</v>
      </c>
      <c r="E36" s="44">
        <v>3.2</v>
      </c>
      <c r="F36" s="44">
        <v>14.17</v>
      </c>
      <c r="G36" s="50">
        <v>91.42</v>
      </c>
      <c r="H36" s="85">
        <v>37</v>
      </c>
      <c r="I36" s="51"/>
      <c r="J36" s="115" t="s">
        <v>280</v>
      </c>
      <c r="K36" s="47" t="s">
        <v>281</v>
      </c>
      <c r="L36" s="42">
        <v>200</v>
      </c>
      <c r="M36" s="45">
        <v>2.17</v>
      </c>
      <c r="N36" s="46">
        <v>3.89</v>
      </c>
      <c r="O36" s="46">
        <v>22.51</v>
      </c>
      <c r="P36" s="49">
        <v>134</v>
      </c>
      <c r="Q36" s="85">
        <v>37</v>
      </c>
    </row>
    <row r="37" spans="1:17" ht="15.75" thickBot="1" x14ac:dyDescent="0.3">
      <c r="A37" s="115"/>
      <c r="B37" s="30" t="s">
        <v>260</v>
      </c>
      <c r="C37" s="30">
        <v>30</v>
      </c>
      <c r="D37" s="30">
        <v>2.02</v>
      </c>
      <c r="E37" s="30">
        <v>3.87</v>
      </c>
      <c r="F37" s="30">
        <v>12.13</v>
      </c>
      <c r="G37" s="30">
        <v>91.3</v>
      </c>
      <c r="H37" s="30">
        <v>1</v>
      </c>
      <c r="I37" s="32"/>
      <c r="J37" s="115"/>
      <c r="K37" s="30" t="s">
        <v>260</v>
      </c>
      <c r="L37" s="30">
        <v>40</v>
      </c>
      <c r="M37" s="30">
        <v>2.81</v>
      </c>
      <c r="N37" s="30">
        <v>3.97</v>
      </c>
      <c r="O37" s="30">
        <v>16.96</v>
      </c>
      <c r="P37" s="30">
        <v>114.7</v>
      </c>
      <c r="Q37" s="30">
        <v>1</v>
      </c>
    </row>
    <row r="38" spans="1:17" ht="15.75" thickBot="1" x14ac:dyDescent="0.3">
      <c r="A38" s="115"/>
      <c r="B38" s="30" t="s">
        <v>282</v>
      </c>
      <c r="C38" s="30">
        <v>150</v>
      </c>
      <c r="D38" s="43">
        <v>3.15</v>
      </c>
      <c r="E38" s="44">
        <v>2.72</v>
      </c>
      <c r="F38" s="44">
        <v>12.96</v>
      </c>
      <c r="G38" s="44">
        <v>89</v>
      </c>
      <c r="H38" s="30">
        <v>7</v>
      </c>
      <c r="I38" s="32"/>
      <c r="J38" s="115"/>
      <c r="K38" s="30" t="s">
        <v>282</v>
      </c>
      <c r="L38" s="30">
        <v>180</v>
      </c>
      <c r="M38" s="43">
        <v>3.67</v>
      </c>
      <c r="N38" s="44">
        <v>3.19</v>
      </c>
      <c r="O38" s="44">
        <v>15.82</v>
      </c>
      <c r="P38" s="44">
        <v>107</v>
      </c>
      <c r="Q38" s="30">
        <v>7</v>
      </c>
    </row>
    <row r="39" spans="1:17" ht="16.5" thickBot="1" x14ac:dyDescent="0.3">
      <c r="A39" s="101" t="s">
        <v>262</v>
      </c>
      <c r="B39" s="104"/>
      <c r="C39" s="89">
        <f>C36+C37+C38</f>
        <v>330</v>
      </c>
      <c r="D39" s="89">
        <f>D36+D37+D38</f>
        <v>6.54</v>
      </c>
      <c r="E39" s="89">
        <f>E36+E37+E38</f>
        <v>9.7900000000000009</v>
      </c>
      <c r="F39" s="89">
        <f>F36+F37+F38</f>
        <v>39.260000000000005</v>
      </c>
      <c r="G39" s="89">
        <f>G36+G37+G38</f>
        <v>271.72000000000003</v>
      </c>
      <c r="H39" s="39" t="s">
        <v>263</v>
      </c>
      <c r="I39" s="32"/>
      <c r="J39" s="101" t="s">
        <v>262</v>
      </c>
      <c r="K39" s="104"/>
      <c r="L39" s="89">
        <f>L36+L37+L38</f>
        <v>420</v>
      </c>
      <c r="M39" s="89">
        <f>M36+M37+M38</f>
        <v>8.65</v>
      </c>
      <c r="N39" s="89">
        <f>N36+N37+N38</f>
        <v>11.05</v>
      </c>
      <c r="O39" s="89">
        <f>O36+O37+O38</f>
        <v>55.29</v>
      </c>
      <c r="P39" s="89">
        <f>P36+P37+P38</f>
        <v>355.7</v>
      </c>
      <c r="Q39" s="91" t="s">
        <v>263</v>
      </c>
    </row>
    <row r="40" spans="1:17" ht="32.25" thickBot="1" x14ac:dyDescent="0.3">
      <c r="A40" s="84" t="s">
        <v>264</v>
      </c>
      <c r="B40" s="91" t="s">
        <v>284</v>
      </c>
      <c r="C40" s="36">
        <v>95</v>
      </c>
      <c r="D40" s="30">
        <f>M40/L40*C40</f>
        <v>0.38</v>
      </c>
      <c r="E40" s="30">
        <f>N40/L40*C40</f>
        <v>0.38</v>
      </c>
      <c r="F40" s="30">
        <f>O40/L40*C40</f>
        <v>9.31</v>
      </c>
      <c r="G40" s="30">
        <f>P40/L40*C40</f>
        <v>44.65</v>
      </c>
      <c r="H40" s="30">
        <v>75</v>
      </c>
      <c r="I40" s="32"/>
      <c r="J40" s="84" t="s">
        <v>264</v>
      </c>
      <c r="K40" s="91" t="s">
        <v>283</v>
      </c>
      <c r="L40" s="36">
        <v>100</v>
      </c>
      <c r="M40" s="30">
        <v>0.4</v>
      </c>
      <c r="N40" s="30">
        <v>0.4</v>
      </c>
      <c r="O40" s="30">
        <v>9.8000000000000007</v>
      </c>
      <c r="P40" s="30">
        <v>47</v>
      </c>
      <c r="Q40" s="30">
        <v>75</v>
      </c>
    </row>
    <row r="41" spans="1:17" ht="16.5" thickBot="1" x14ac:dyDescent="0.3">
      <c r="A41" s="103" t="s">
        <v>267</v>
      </c>
      <c r="B41" s="104"/>
      <c r="C41" s="89">
        <f>C40</f>
        <v>95</v>
      </c>
      <c r="D41" s="89">
        <f>D40</f>
        <v>0.38</v>
      </c>
      <c r="E41" s="89">
        <f>E40</f>
        <v>0.38</v>
      </c>
      <c r="F41" s="89">
        <f>F40</f>
        <v>9.31</v>
      </c>
      <c r="G41" s="89">
        <f>G40</f>
        <v>44.65</v>
      </c>
      <c r="H41" s="33" t="s">
        <v>275</v>
      </c>
      <c r="I41" s="32"/>
      <c r="J41" s="103" t="s">
        <v>267</v>
      </c>
      <c r="K41" s="104"/>
      <c r="L41" s="89">
        <f>L40</f>
        <v>100</v>
      </c>
      <c r="M41" s="89">
        <f>M40</f>
        <v>0.4</v>
      </c>
      <c r="N41" s="89">
        <f>N40</f>
        <v>0.4</v>
      </c>
      <c r="O41" s="89">
        <f>O40</f>
        <v>9.8000000000000007</v>
      </c>
      <c r="P41" s="89">
        <f>P40</f>
        <v>47</v>
      </c>
      <c r="Q41" s="33" t="s">
        <v>275</v>
      </c>
    </row>
    <row r="42" spans="1:17" ht="16.5" thickBot="1" x14ac:dyDescent="0.3">
      <c r="A42" s="105" t="s">
        <v>268</v>
      </c>
      <c r="B42" s="91" t="s">
        <v>285</v>
      </c>
      <c r="C42" s="30">
        <v>180</v>
      </c>
      <c r="D42" s="43">
        <v>7.91</v>
      </c>
      <c r="E42" s="44">
        <v>5.81</v>
      </c>
      <c r="F42" s="44">
        <v>10.98</v>
      </c>
      <c r="G42" s="44">
        <v>128</v>
      </c>
      <c r="H42" s="40">
        <v>21</v>
      </c>
      <c r="I42" s="32"/>
      <c r="J42" s="105" t="s">
        <v>268</v>
      </c>
      <c r="K42" s="91" t="s">
        <v>285</v>
      </c>
      <c r="L42" s="30">
        <v>200</v>
      </c>
      <c r="M42" s="43">
        <v>9.89</v>
      </c>
      <c r="N42" s="44">
        <v>7.27</v>
      </c>
      <c r="O42" s="44">
        <v>13.73</v>
      </c>
      <c r="P42" s="44">
        <v>160</v>
      </c>
      <c r="Q42" s="30">
        <v>21</v>
      </c>
    </row>
    <row r="43" spans="1:17" ht="29.25" thickBot="1" x14ac:dyDescent="0.3">
      <c r="A43" s="106"/>
      <c r="B43" s="31" t="s">
        <v>286</v>
      </c>
      <c r="C43" s="30">
        <v>80</v>
      </c>
      <c r="D43" s="43">
        <v>10.28</v>
      </c>
      <c r="E43" s="44">
        <v>8.27</v>
      </c>
      <c r="F43" s="44">
        <v>2.64</v>
      </c>
      <c r="G43" s="44">
        <v>126</v>
      </c>
      <c r="H43" s="30">
        <v>62</v>
      </c>
      <c r="I43" s="32"/>
      <c r="J43" s="106"/>
      <c r="K43" s="31" t="s">
        <v>286</v>
      </c>
      <c r="L43" s="30">
        <v>100</v>
      </c>
      <c r="M43" s="43">
        <v>13.75</v>
      </c>
      <c r="N43" s="44">
        <v>10.86</v>
      </c>
      <c r="O43" s="44">
        <v>3.49</v>
      </c>
      <c r="P43" s="44">
        <v>166.66</v>
      </c>
      <c r="Q43" s="30">
        <v>62</v>
      </c>
    </row>
    <row r="44" spans="1:17" ht="43.5" thickBot="1" x14ac:dyDescent="0.3">
      <c r="A44" s="106"/>
      <c r="B44" s="31" t="s">
        <v>287</v>
      </c>
      <c r="C44" s="30">
        <v>150</v>
      </c>
      <c r="D44" s="43">
        <v>4.07</v>
      </c>
      <c r="E44" s="44">
        <v>0.54</v>
      </c>
      <c r="F44" s="44">
        <v>26.61</v>
      </c>
      <c r="G44" s="44">
        <v>102.72</v>
      </c>
      <c r="H44" s="30">
        <v>44</v>
      </c>
      <c r="I44" s="32"/>
      <c r="J44" s="106"/>
      <c r="K44" s="31" t="s">
        <v>287</v>
      </c>
      <c r="L44" s="30">
        <v>200</v>
      </c>
      <c r="M44" s="43">
        <v>5.98</v>
      </c>
      <c r="N44" s="44">
        <v>0.81</v>
      </c>
      <c r="O44" s="44">
        <v>39.94</v>
      </c>
      <c r="P44" s="44">
        <v>169.32</v>
      </c>
      <c r="Q44" s="30">
        <v>44</v>
      </c>
    </row>
    <row r="45" spans="1:17" ht="15.75" thickBot="1" x14ac:dyDescent="0.3">
      <c r="A45" s="106"/>
      <c r="B45" s="31" t="s">
        <v>288</v>
      </c>
      <c r="C45" s="30">
        <v>150</v>
      </c>
      <c r="D45" s="43">
        <v>0.43</v>
      </c>
      <c r="E45" s="44">
        <v>0.04</v>
      </c>
      <c r="F45" s="44">
        <v>22.65</v>
      </c>
      <c r="G45" s="44">
        <v>92.7</v>
      </c>
      <c r="H45" s="30">
        <v>12</v>
      </c>
      <c r="I45" s="32"/>
      <c r="J45" s="106"/>
      <c r="K45" s="31" t="s">
        <v>288</v>
      </c>
      <c r="L45" s="30">
        <v>180</v>
      </c>
      <c r="M45" s="43">
        <v>0.51</v>
      </c>
      <c r="N45" s="44">
        <v>0.5</v>
      </c>
      <c r="O45" s="44">
        <v>27.18</v>
      </c>
      <c r="P45" s="44">
        <v>111.24</v>
      </c>
      <c r="Q45" s="30">
        <v>12</v>
      </c>
    </row>
    <row r="46" spans="1:17" ht="16.5" thickBot="1" x14ac:dyDescent="0.3">
      <c r="A46" s="106"/>
      <c r="B46" s="91" t="s">
        <v>247</v>
      </c>
      <c r="C46" s="91">
        <v>40</v>
      </c>
      <c r="D46" s="91">
        <f>8.5/100*C46</f>
        <v>3.4000000000000004</v>
      </c>
      <c r="E46" s="91">
        <f>3.3/100*C46</f>
        <v>1.32</v>
      </c>
      <c r="F46" s="91">
        <f>42.5/100*C46</f>
        <v>17</v>
      </c>
      <c r="G46" s="91">
        <f>259/100*C46</f>
        <v>103.6</v>
      </c>
      <c r="H46" s="91">
        <v>77</v>
      </c>
      <c r="I46" s="32"/>
      <c r="J46" s="106"/>
      <c r="K46" s="91" t="s">
        <v>247</v>
      </c>
      <c r="L46" s="91">
        <v>50</v>
      </c>
      <c r="M46" s="91">
        <f>8.5/100*L46</f>
        <v>4.25</v>
      </c>
      <c r="N46" s="91">
        <f>3.3/100*L46</f>
        <v>1.6500000000000001</v>
      </c>
      <c r="O46" s="91">
        <f>42.5/100*L46</f>
        <v>21.25</v>
      </c>
      <c r="P46" s="91">
        <f>259/100*L46</f>
        <v>129.5</v>
      </c>
      <c r="Q46" s="91">
        <v>77</v>
      </c>
    </row>
    <row r="47" spans="1:17" ht="15.75" thickBot="1" x14ac:dyDescent="0.3">
      <c r="A47" s="110"/>
      <c r="B47" s="31" t="s">
        <v>289</v>
      </c>
      <c r="C47" s="30">
        <v>25</v>
      </c>
      <c r="D47" s="30">
        <v>1.97</v>
      </c>
      <c r="E47" s="30">
        <v>0.25</v>
      </c>
      <c r="F47" s="30">
        <v>12.07</v>
      </c>
      <c r="G47" s="30">
        <v>59</v>
      </c>
      <c r="H47" s="30"/>
      <c r="I47" s="32"/>
      <c r="J47" s="110"/>
      <c r="K47" s="31" t="s">
        <v>289</v>
      </c>
      <c r="L47" s="30">
        <v>30</v>
      </c>
      <c r="M47" s="30">
        <v>2.37</v>
      </c>
      <c r="N47" s="30">
        <v>0.3</v>
      </c>
      <c r="O47" s="30">
        <v>14.49</v>
      </c>
      <c r="P47" s="30">
        <v>70.8</v>
      </c>
      <c r="Q47" s="30"/>
    </row>
    <row r="48" spans="1:17" x14ac:dyDescent="0.25">
      <c r="A48" s="118" t="s">
        <v>269</v>
      </c>
      <c r="B48" s="111"/>
      <c r="C48" s="135">
        <f>C42+C43+C44+C45+C46+C47+C47</f>
        <v>650</v>
      </c>
      <c r="D48" s="135">
        <f t="shared" ref="D48:G48" si="10">D42+D43+D44+D45+D46+D47+D47</f>
        <v>30.029999999999994</v>
      </c>
      <c r="E48" s="135">
        <f t="shared" si="10"/>
        <v>16.479999999999997</v>
      </c>
      <c r="F48" s="135">
        <f t="shared" si="10"/>
        <v>104.01999999999998</v>
      </c>
      <c r="G48" s="135">
        <f t="shared" si="10"/>
        <v>671.02</v>
      </c>
      <c r="H48" s="128" t="s">
        <v>263</v>
      </c>
      <c r="I48" s="119"/>
      <c r="J48" s="118" t="s">
        <v>269</v>
      </c>
      <c r="K48" s="111"/>
      <c r="L48" s="131">
        <f>L42+L43+L44+L45+L46+L47</f>
        <v>760</v>
      </c>
      <c r="M48" s="135">
        <f>M42+M43+M44+M45+M46+M47</f>
        <v>36.75</v>
      </c>
      <c r="N48" s="135">
        <f t="shared" ref="N48:P48" si="11">N42+N43+N44+N45+N46+N47</f>
        <v>21.389999999999997</v>
      </c>
      <c r="O48" s="135">
        <f t="shared" si="11"/>
        <v>120.08</v>
      </c>
      <c r="P48" s="135">
        <f t="shared" si="11"/>
        <v>807.51999999999987</v>
      </c>
      <c r="Q48" s="128" t="s">
        <v>263</v>
      </c>
    </row>
    <row r="49" spans="1:17" x14ac:dyDescent="0.25">
      <c r="A49" s="114"/>
      <c r="B49" s="134"/>
      <c r="C49" s="136"/>
      <c r="D49" s="136"/>
      <c r="E49" s="136"/>
      <c r="F49" s="136"/>
      <c r="G49" s="136"/>
      <c r="H49" s="129"/>
      <c r="I49" s="119"/>
      <c r="J49" s="114"/>
      <c r="K49" s="134"/>
      <c r="L49" s="132"/>
      <c r="M49" s="136"/>
      <c r="N49" s="136"/>
      <c r="O49" s="136"/>
      <c r="P49" s="136"/>
      <c r="Q49" s="129"/>
    </row>
    <row r="50" spans="1:17" ht="15.75" thickBot="1" x14ac:dyDescent="0.3">
      <c r="A50" s="101"/>
      <c r="B50" s="102"/>
      <c r="C50" s="137"/>
      <c r="D50" s="137"/>
      <c r="E50" s="137"/>
      <c r="F50" s="137"/>
      <c r="G50" s="137"/>
      <c r="H50" s="130"/>
      <c r="I50" s="119"/>
      <c r="J50" s="101"/>
      <c r="K50" s="102"/>
      <c r="L50" s="133"/>
      <c r="M50" s="137"/>
      <c r="N50" s="137"/>
      <c r="O50" s="137"/>
      <c r="P50" s="137"/>
      <c r="Q50" s="130"/>
    </row>
    <row r="51" spans="1:17" ht="29.25" thickBot="1" x14ac:dyDescent="0.3">
      <c r="A51" s="105" t="s">
        <v>358</v>
      </c>
      <c r="B51" s="31" t="s">
        <v>290</v>
      </c>
      <c r="C51" s="30">
        <v>120</v>
      </c>
      <c r="D51" s="43">
        <v>6.04</v>
      </c>
      <c r="E51" s="44">
        <v>4.5599999999999996</v>
      </c>
      <c r="F51" s="44">
        <v>32.32</v>
      </c>
      <c r="G51" s="44">
        <v>194</v>
      </c>
      <c r="H51" s="30"/>
      <c r="I51" s="32"/>
      <c r="J51" s="105" t="s">
        <v>358</v>
      </c>
      <c r="K51" s="31" t="s">
        <v>290</v>
      </c>
      <c r="L51" s="30">
        <v>150</v>
      </c>
      <c r="M51" s="43">
        <v>7.68</v>
      </c>
      <c r="N51" s="44">
        <v>5.78</v>
      </c>
      <c r="O51" s="44">
        <v>40.840000000000003</v>
      </c>
      <c r="P51" s="44">
        <v>246</v>
      </c>
      <c r="Q51" s="30"/>
    </row>
    <row r="52" spans="1:17" ht="16.5" thickBot="1" x14ac:dyDescent="0.3">
      <c r="A52" s="110"/>
      <c r="B52" s="86" t="s">
        <v>291</v>
      </c>
      <c r="C52" s="30">
        <v>150</v>
      </c>
      <c r="D52" s="43">
        <v>2.65</v>
      </c>
      <c r="E52" s="44">
        <v>2.33</v>
      </c>
      <c r="F52" s="44">
        <v>11.31</v>
      </c>
      <c r="G52" s="44">
        <v>77</v>
      </c>
      <c r="H52" s="30">
        <v>3</v>
      </c>
      <c r="I52" s="32"/>
      <c r="J52" s="110"/>
      <c r="K52" s="86" t="s">
        <v>291</v>
      </c>
      <c r="L52" s="30">
        <v>180</v>
      </c>
      <c r="M52" s="43">
        <v>2.67</v>
      </c>
      <c r="N52" s="44">
        <v>2.34</v>
      </c>
      <c r="O52" s="44">
        <v>14.31</v>
      </c>
      <c r="P52" s="44">
        <v>89</v>
      </c>
      <c r="Q52" s="30">
        <v>3</v>
      </c>
    </row>
    <row r="53" spans="1:17" ht="16.5" thickBot="1" x14ac:dyDescent="0.3">
      <c r="A53" s="103" t="s">
        <v>273</v>
      </c>
      <c r="B53" s="104"/>
      <c r="C53" s="89">
        <f>C51+C52</f>
        <v>270</v>
      </c>
      <c r="D53" s="89">
        <f>D51+D52</f>
        <v>8.69</v>
      </c>
      <c r="E53" s="89">
        <f t="shared" ref="E53:G53" si="12">E51+E52</f>
        <v>6.89</v>
      </c>
      <c r="F53" s="89">
        <f t="shared" si="12"/>
        <v>43.63</v>
      </c>
      <c r="G53" s="89">
        <f t="shared" si="12"/>
        <v>271</v>
      </c>
      <c r="H53" s="39" t="s">
        <v>263</v>
      </c>
      <c r="I53" s="32"/>
      <c r="J53" s="103" t="s">
        <v>359</v>
      </c>
      <c r="K53" s="104"/>
      <c r="L53" s="89">
        <f>L51+L52</f>
        <v>330</v>
      </c>
      <c r="M53" s="89">
        <f>M51+M52</f>
        <v>10.35</v>
      </c>
      <c r="N53" s="89">
        <f t="shared" ref="N53:P53" si="13">N51+N52</f>
        <v>8.120000000000001</v>
      </c>
      <c r="O53" s="89">
        <f t="shared" si="13"/>
        <v>55.150000000000006</v>
      </c>
      <c r="P53" s="89">
        <f t="shared" si="13"/>
        <v>335</v>
      </c>
      <c r="Q53" s="39" t="s">
        <v>263</v>
      </c>
    </row>
    <row r="54" spans="1:17" ht="15.75" thickBot="1" x14ac:dyDescent="0.3"/>
    <row r="55" spans="1:17" ht="16.5" thickBot="1" x14ac:dyDescent="0.3">
      <c r="A55" s="103" t="s">
        <v>354</v>
      </c>
      <c r="B55" s="104"/>
      <c r="C55" s="99">
        <f>C39+C41+C48+C53</f>
        <v>1345</v>
      </c>
      <c r="D55" s="97">
        <f>D39+D41+D48+D53</f>
        <v>45.639999999999993</v>
      </c>
      <c r="E55" s="97">
        <f t="shared" ref="E55:G55" si="14">E39+E41+E48+E53</f>
        <v>33.54</v>
      </c>
      <c r="F55" s="97">
        <f t="shared" si="14"/>
        <v>196.21999999999997</v>
      </c>
      <c r="G55" s="97">
        <f t="shared" si="14"/>
        <v>1258.3899999999999</v>
      </c>
      <c r="H55" s="98" t="s">
        <v>263</v>
      </c>
      <c r="I55" s="32"/>
      <c r="J55" s="103" t="s">
        <v>354</v>
      </c>
      <c r="K55" s="104"/>
      <c r="L55" s="99">
        <f>L39+L41+L48+L53</f>
        <v>1610</v>
      </c>
      <c r="M55" s="97">
        <f t="shared" ref="M55:P55" si="15">M39+M41+M48+M53</f>
        <v>56.15</v>
      </c>
      <c r="N55" s="97">
        <f t="shared" si="15"/>
        <v>40.959999999999994</v>
      </c>
      <c r="O55" s="97">
        <f t="shared" si="15"/>
        <v>240.32000000000002</v>
      </c>
      <c r="P55" s="97">
        <f t="shared" si="15"/>
        <v>1545.2199999999998</v>
      </c>
      <c r="Q55" s="100"/>
    </row>
    <row r="57" spans="1:17" ht="15.75" thickBot="1" x14ac:dyDescent="0.3">
      <c r="A57" s="12" t="s">
        <v>292</v>
      </c>
      <c r="B57" s="12"/>
      <c r="C57" s="12" t="s">
        <v>277</v>
      </c>
      <c r="D57" s="12"/>
      <c r="E57" s="12"/>
      <c r="F57" s="12"/>
      <c r="G57" s="12"/>
      <c r="H57" s="12"/>
      <c r="I57" s="12"/>
      <c r="J57" s="11" t="s">
        <v>276</v>
      </c>
      <c r="K57" s="11"/>
      <c r="L57" s="11" t="s">
        <v>278</v>
      </c>
      <c r="M57" s="12"/>
      <c r="N57" s="12"/>
      <c r="O57" s="12"/>
      <c r="P57" s="12"/>
      <c r="Q57" s="12"/>
    </row>
    <row r="58" spans="1:17" ht="21" customHeight="1" thickBot="1" x14ac:dyDescent="0.3">
      <c r="A58" s="116" t="s">
        <v>242</v>
      </c>
      <c r="B58" s="116" t="s">
        <v>249</v>
      </c>
      <c r="C58" s="116" t="s">
        <v>250</v>
      </c>
      <c r="D58" s="120" t="s">
        <v>251</v>
      </c>
      <c r="E58" s="121"/>
      <c r="F58" s="122"/>
      <c r="G58" s="116" t="s">
        <v>252</v>
      </c>
      <c r="H58" s="116" t="s">
        <v>253</v>
      </c>
      <c r="I58" s="32"/>
      <c r="J58" s="116" t="s">
        <v>242</v>
      </c>
      <c r="K58" s="116" t="s">
        <v>249</v>
      </c>
      <c r="L58" s="116" t="s">
        <v>250</v>
      </c>
      <c r="M58" s="120" t="s">
        <v>251</v>
      </c>
      <c r="N58" s="121"/>
      <c r="O58" s="122"/>
      <c r="P58" s="116" t="s">
        <v>252</v>
      </c>
      <c r="Q58" s="116" t="s">
        <v>253</v>
      </c>
    </row>
    <row r="59" spans="1:17" ht="42.75" customHeight="1" thickBot="1" x14ac:dyDescent="0.3">
      <c r="A59" s="117"/>
      <c r="B59" s="117"/>
      <c r="C59" s="117"/>
      <c r="D59" s="33" t="s">
        <v>254</v>
      </c>
      <c r="E59" s="33" t="s">
        <v>255</v>
      </c>
      <c r="F59" s="33" t="s">
        <v>256</v>
      </c>
      <c r="G59" s="117"/>
      <c r="H59" s="117"/>
      <c r="I59" s="32"/>
      <c r="J59" s="117"/>
      <c r="K59" s="117"/>
      <c r="L59" s="117"/>
      <c r="M59" s="33" t="s">
        <v>254</v>
      </c>
      <c r="N59" s="33" t="s">
        <v>255</v>
      </c>
      <c r="O59" s="33" t="s">
        <v>256</v>
      </c>
      <c r="P59" s="117"/>
      <c r="Q59" s="117"/>
    </row>
    <row r="60" spans="1:17" ht="15.75" x14ac:dyDescent="0.25">
      <c r="A60" s="118" t="s">
        <v>257</v>
      </c>
      <c r="B60" s="111"/>
      <c r="C60" s="105"/>
      <c r="D60" s="105"/>
      <c r="E60" s="105"/>
      <c r="F60" s="105"/>
      <c r="G60" s="105"/>
      <c r="H60" s="105"/>
      <c r="I60" s="119"/>
      <c r="J60" s="118" t="s">
        <v>257</v>
      </c>
      <c r="K60" s="111"/>
      <c r="L60" s="105"/>
      <c r="M60" s="105"/>
      <c r="N60" s="105"/>
      <c r="O60" s="105"/>
      <c r="P60" s="105"/>
      <c r="Q60" s="105"/>
    </row>
    <row r="61" spans="1:17" ht="16.5" thickBot="1" x14ac:dyDescent="0.3">
      <c r="A61" s="107" t="s">
        <v>293</v>
      </c>
      <c r="B61" s="113"/>
      <c r="C61" s="110"/>
      <c r="D61" s="110"/>
      <c r="E61" s="110"/>
      <c r="F61" s="110"/>
      <c r="G61" s="110"/>
      <c r="H61" s="106"/>
      <c r="I61" s="119"/>
      <c r="J61" s="107" t="s">
        <v>293</v>
      </c>
      <c r="K61" s="113"/>
      <c r="L61" s="110"/>
      <c r="M61" s="110"/>
      <c r="N61" s="110"/>
      <c r="O61" s="110"/>
      <c r="P61" s="110"/>
      <c r="Q61" s="106"/>
    </row>
    <row r="62" spans="1:17" ht="32.25" thickBot="1" x14ac:dyDescent="0.3">
      <c r="A62" s="115" t="s">
        <v>280</v>
      </c>
      <c r="B62" s="48" t="s">
        <v>294</v>
      </c>
      <c r="C62" s="42">
        <v>150</v>
      </c>
      <c r="D62" s="43">
        <v>2.79</v>
      </c>
      <c r="E62" s="44">
        <v>2.95</v>
      </c>
      <c r="F62" s="44">
        <v>19.899999999999999</v>
      </c>
      <c r="G62" s="44">
        <v>134.87</v>
      </c>
      <c r="H62" s="85">
        <v>40</v>
      </c>
      <c r="I62" s="51"/>
      <c r="J62" s="115" t="s">
        <v>280</v>
      </c>
      <c r="K62" s="47" t="s">
        <v>294</v>
      </c>
      <c r="L62" s="42">
        <v>200</v>
      </c>
      <c r="M62" s="43">
        <v>3.71</v>
      </c>
      <c r="N62" s="44">
        <v>5.01</v>
      </c>
      <c r="O62" s="44">
        <v>28.83</v>
      </c>
      <c r="P62" s="44">
        <v>207.5</v>
      </c>
      <c r="Q62" s="85">
        <v>40</v>
      </c>
    </row>
    <row r="63" spans="1:17" ht="15.75" thickBot="1" x14ac:dyDescent="0.3">
      <c r="A63" s="115"/>
      <c r="B63" s="30" t="s">
        <v>260</v>
      </c>
      <c r="C63" s="30">
        <v>30</v>
      </c>
      <c r="D63" s="30">
        <v>2.02</v>
      </c>
      <c r="E63" s="30">
        <v>3.87</v>
      </c>
      <c r="F63" s="30">
        <v>12.13</v>
      </c>
      <c r="G63" s="30">
        <v>91.3</v>
      </c>
      <c r="H63" s="30">
        <v>1</v>
      </c>
      <c r="I63" s="32"/>
      <c r="J63" s="115"/>
      <c r="K63" s="30" t="s">
        <v>260</v>
      </c>
      <c r="L63" s="30">
        <v>40</v>
      </c>
      <c r="M63" s="30">
        <v>2.81</v>
      </c>
      <c r="N63" s="30">
        <v>3.97</v>
      </c>
      <c r="O63" s="30">
        <v>16.96</v>
      </c>
      <c r="P63" s="30">
        <v>114.7</v>
      </c>
      <c r="Q63" s="30">
        <v>1</v>
      </c>
    </row>
    <row r="64" spans="1:17" ht="30.75" thickBot="1" x14ac:dyDescent="0.3">
      <c r="A64" s="115"/>
      <c r="B64" s="30" t="s">
        <v>261</v>
      </c>
      <c r="C64" s="30">
        <v>150</v>
      </c>
      <c r="D64" s="30">
        <v>2.34</v>
      </c>
      <c r="E64" s="30">
        <v>2</v>
      </c>
      <c r="F64" s="30">
        <v>10.63</v>
      </c>
      <c r="G64" s="30">
        <v>70</v>
      </c>
      <c r="H64" s="30">
        <v>6</v>
      </c>
      <c r="I64" s="32"/>
      <c r="J64" s="115"/>
      <c r="K64" s="30" t="s">
        <v>261</v>
      </c>
      <c r="L64" s="30">
        <v>180</v>
      </c>
      <c r="M64" s="30">
        <v>2.85</v>
      </c>
      <c r="N64" s="30">
        <v>2.41</v>
      </c>
      <c r="O64" s="30">
        <v>14.36</v>
      </c>
      <c r="P64" s="30">
        <v>91</v>
      </c>
      <c r="Q64" s="30">
        <v>6</v>
      </c>
    </row>
    <row r="65" spans="1:17" ht="16.5" thickBot="1" x14ac:dyDescent="0.3">
      <c r="A65" s="114" t="s">
        <v>262</v>
      </c>
      <c r="B65" s="111"/>
      <c r="C65" s="89">
        <f>C62+C63+C64</f>
        <v>330</v>
      </c>
      <c r="D65" s="89">
        <f>D62+D63+D64</f>
        <v>7.15</v>
      </c>
      <c r="E65" s="89">
        <f>E62+E63+E64</f>
        <v>8.82</v>
      </c>
      <c r="F65" s="89">
        <f>F62+F63+F64</f>
        <v>42.660000000000004</v>
      </c>
      <c r="G65" s="89">
        <f>G62+G63+G64</f>
        <v>296.17</v>
      </c>
      <c r="H65" s="39" t="s">
        <v>263</v>
      </c>
      <c r="I65" s="32"/>
      <c r="J65" s="114" t="s">
        <v>262</v>
      </c>
      <c r="K65" s="104"/>
      <c r="L65" s="89">
        <f>L62+L63+L64</f>
        <v>420</v>
      </c>
      <c r="M65" s="89">
        <f>M62+M63+M64</f>
        <v>9.3699999999999992</v>
      </c>
      <c r="N65" s="89">
        <f>N62+N63+N64</f>
        <v>11.39</v>
      </c>
      <c r="O65" s="89">
        <f>O62+O63+O64</f>
        <v>60.15</v>
      </c>
      <c r="P65" s="89">
        <f>P62+P63+P64</f>
        <v>413.2</v>
      </c>
      <c r="Q65" s="91" t="s">
        <v>263</v>
      </c>
    </row>
    <row r="66" spans="1:17" ht="16.5" thickBot="1" x14ac:dyDescent="0.3">
      <c r="A66" s="112" t="s">
        <v>264</v>
      </c>
      <c r="B66" s="54" t="s">
        <v>265</v>
      </c>
      <c r="C66" s="36">
        <v>100</v>
      </c>
      <c r="D66" s="30">
        <v>0.41</v>
      </c>
      <c r="E66" s="30">
        <v>0.14000000000000001</v>
      </c>
      <c r="F66" s="30">
        <v>11.82</v>
      </c>
      <c r="G66" s="30">
        <v>49</v>
      </c>
      <c r="H66" s="30">
        <v>75</v>
      </c>
      <c r="I66" s="32"/>
      <c r="J66" s="112" t="s">
        <v>264</v>
      </c>
      <c r="K66" s="91" t="s">
        <v>265</v>
      </c>
      <c r="L66" s="36">
        <v>150</v>
      </c>
      <c r="M66" s="30">
        <f>D66/C66*L66</f>
        <v>0.61499999999999988</v>
      </c>
      <c r="N66" s="30">
        <f>E66/C66*L66</f>
        <v>0.21000000000000002</v>
      </c>
      <c r="O66" s="30">
        <f>F66/C66*L66</f>
        <v>17.73</v>
      </c>
      <c r="P66" s="30">
        <f>G66/C66*L66</f>
        <v>73.5</v>
      </c>
      <c r="Q66" s="30">
        <v>75</v>
      </c>
    </row>
    <row r="67" spans="1:17" ht="16.5" thickBot="1" x14ac:dyDescent="0.3">
      <c r="A67" s="112"/>
      <c r="B67" s="91" t="s">
        <v>266</v>
      </c>
      <c r="C67" s="91">
        <v>20</v>
      </c>
      <c r="D67" s="30">
        <v>1.5</v>
      </c>
      <c r="E67" s="30">
        <v>1.96</v>
      </c>
      <c r="F67" s="30">
        <v>14.88</v>
      </c>
      <c r="G67" s="30">
        <v>83.4</v>
      </c>
      <c r="H67" s="30">
        <v>19</v>
      </c>
      <c r="I67" s="32"/>
      <c r="J67" s="112"/>
      <c r="K67" s="91" t="s">
        <v>266</v>
      </c>
      <c r="L67" s="91">
        <v>20</v>
      </c>
      <c r="M67" s="91">
        <v>20</v>
      </c>
      <c r="N67" s="30">
        <v>1.5</v>
      </c>
      <c r="O67" s="30">
        <v>1.96</v>
      </c>
      <c r="P67" s="30">
        <v>14.88</v>
      </c>
      <c r="Q67" s="30">
        <v>83.4</v>
      </c>
    </row>
    <row r="68" spans="1:17" ht="16.5" thickBot="1" x14ac:dyDescent="0.3">
      <c r="A68" s="101" t="s">
        <v>267</v>
      </c>
      <c r="B68" s="102"/>
      <c r="C68" s="89">
        <f>C66+C67</f>
        <v>120</v>
      </c>
      <c r="D68" s="89">
        <f t="shared" ref="D68:G68" si="16">D66+D67</f>
        <v>1.91</v>
      </c>
      <c r="E68" s="89">
        <f t="shared" si="16"/>
        <v>2.1</v>
      </c>
      <c r="F68" s="89">
        <f t="shared" si="16"/>
        <v>26.700000000000003</v>
      </c>
      <c r="G68" s="89">
        <f t="shared" si="16"/>
        <v>132.4</v>
      </c>
      <c r="H68" s="33" t="s">
        <v>275</v>
      </c>
      <c r="I68" s="32"/>
      <c r="J68" s="101" t="s">
        <v>267</v>
      </c>
      <c r="K68" s="104"/>
      <c r="L68" s="89">
        <f>L66+L67</f>
        <v>170</v>
      </c>
      <c r="M68" s="89">
        <f t="shared" ref="M68:P68" si="17">M66+M67</f>
        <v>20.614999999999998</v>
      </c>
      <c r="N68" s="89">
        <f t="shared" si="17"/>
        <v>1.71</v>
      </c>
      <c r="O68" s="89">
        <f t="shared" si="17"/>
        <v>19.690000000000001</v>
      </c>
      <c r="P68" s="89">
        <f t="shared" si="17"/>
        <v>88.38</v>
      </c>
      <c r="Q68" s="33" t="s">
        <v>275</v>
      </c>
    </row>
    <row r="69" spans="1:17" ht="48" thickBot="1" x14ac:dyDescent="0.3">
      <c r="A69" s="105" t="s">
        <v>268</v>
      </c>
      <c r="B69" s="91" t="s">
        <v>295</v>
      </c>
      <c r="C69" s="30">
        <v>180</v>
      </c>
      <c r="D69" s="43">
        <v>1.77</v>
      </c>
      <c r="E69" s="44">
        <v>4.05</v>
      </c>
      <c r="F69" s="44">
        <v>9.74</v>
      </c>
      <c r="G69" s="44">
        <v>81.8</v>
      </c>
      <c r="H69" s="52">
        <v>33</v>
      </c>
      <c r="I69" s="32"/>
      <c r="J69" s="105" t="s">
        <v>268</v>
      </c>
      <c r="K69" s="91" t="s">
        <v>295</v>
      </c>
      <c r="L69" s="30">
        <v>200</v>
      </c>
      <c r="M69" s="43">
        <v>2.21</v>
      </c>
      <c r="N69" s="44">
        <v>5.07</v>
      </c>
      <c r="O69" s="44">
        <v>11.92</v>
      </c>
      <c r="P69" s="44">
        <v>102.25</v>
      </c>
      <c r="Q69" s="30">
        <v>33</v>
      </c>
    </row>
    <row r="70" spans="1:17" ht="29.25" thickBot="1" x14ac:dyDescent="0.3">
      <c r="A70" s="106"/>
      <c r="B70" s="31" t="s">
        <v>296</v>
      </c>
      <c r="C70" s="30">
        <v>150</v>
      </c>
      <c r="D70" s="43">
        <v>2.77</v>
      </c>
      <c r="E70" s="44">
        <v>4.83</v>
      </c>
      <c r="F70" s="44">
        <v>20.78</v>
      </c>
      <c r="G70" s="44">
        <v>147.80000000000001</v>
      </c>
      <c r="H70" s="30">
        <v>63</v>
      </c>
      <c r="I70" s="32"/>
      <c r="J70" s="106"/>
      <c r="K70" s="31" t="s">
        <v>296</v>
      </c>
      <c r="L70" s="30">
        <v>180</v>
      </c>
      <c r="M70" s="43">
        <v>4.9000000000000004</v>
      </c>
      <c r="N70" s="44">
        <v>6.4</v>
      </c>
      <c r="O70" s="44">
        <v>35.4</v>
      </c>
      <c r="P70" s="44">
        <v>163.6</v>
      </c>
      <c r="Q70" s="30">
        <v>63</v>
      </c>
    </row>
    <row r="71" spans="1:17" ht="29.25" thickBot="1" x14ac:dyDescent="0.3">
      <c r="A71" s="106"/>
      <c r="B71" s="31" t="s">
        <v>248</v>
      </c>
      <c r="C71" s="30">
        <v>150</v>
      </c>
      <c r="D71" s="30">
        <v>0.33</v>
      </c>
      <c r="E71" s="30">
        <v>0.02</v>
      </c>
      <c r="F71" s="30">
        <v>20.83</v>
      </c>
      <c r="G71" s="30">
        <v>84.75</v>
      </c>
      <c r="H71" s="30">
        <v>11</v>
      </c>
      <c r="I71" s="32"/>
      <c r="J71" s="106"/>
      <c r="K71" s="31" t="s">
        <v>248</v>
      </c>
      <c r="L71" s="30">
        <v>180</v>
      </c>
      <c r="M71" s="30">
        <v>0.4</v>
      </c>
      <c r="N71" s="30">
        <v>0.02</v>
      </c>
      <c r="O71" s="30">
        <v>24.99</v>
      </c>
      <c r="P71" s="30">
        <v>101.7</v>
      </c>
      <c r="Q71" s="30">
        <v>11</v>
      </c>
    </row>
    <row r="72" spans="1:17" ht="16.5" thickBot="1" x14ac:dyDescent="0.3">
      <c r="A72" s="106"/>
      <c r="B72" s="91" t="s">
        <v>247</v>
      </c>
      <c r="C72" s="91">
        <v>40</v>
      </c>
      <c r="D72" s="91">
        <f>8.5/100*C72</f>
        <v>3.4000000000000004</v>
      </c>
      <c r="E72" s="91">
        <f>3.3/100*C72</f>
        <v>1.32</v>
      </c>
      <c r="F72" s="91">
        <f>42.5/100*C72</f>
        <v>17</v>
      </c>
      <c r="G72" s="91">
        <f>259/100*C72</f>
        <v>103.6</v>
      </c>
      <c r="H72" s="91">
        <v>77</v>
      </c>
      <c r="I72" s="32"/>
      <c r="J72" s="106"/>
      <c r="K72" s="91" t="s">
        <v>247</v>
      </c>
      <c r="L72" s="91">
        <v>50</v>
      </c>
      <c r="M72" s="91">
        <f>8.5/100*L72</f>
        <v>4.25</v>
      </c>
      <c r="N72" s="91">
        <f>3.3/100*L72</f>
        <v>1.6500000000000001</v>
      </c>
      <c r="O72" s="91">
        <f>42.5/100*L72</f>
        <v>21.25</v>
      </c>
      <c r="P72" s="91">
        <f>259/100*L72</f>
        <v>129.5</v>
      </c>
      <c r="Q72" s="91">
        <v>77</v>
      </c>
    </row>
    <row r="73" spans="1:17" ht="15.75" thickBot="1" x14ac:dyDescent="0.3">
      <c r="A73" s="110"/>
      <c r="B73" s="31" t="s">
        <v>289</v>
      </c>
      <c r="C73" s="30">
        <v>25</v>
      </c>
      <c r="D73" s="30">
        <v>1.97</v>
      </c>
      <c r="E73" s="30">
        <v>0.25</v>
      </c>
      <c r="F73" s="30">
        <v>12.07</v>
      </c>
      <c r="G73" s="30">
        <v>59</v>
      </c>
      <c r="H73" s="30"/>
      <c r="I73" s="32"/>
      <c r="J73" s="110"/>
      <c r="K73" s="31" t="s">
        <v>289</v>
      </c>
      <c r="L73" s="30">
        <v>30</v>
      </c>
      <c r="M73" s="30">
        <v>2.37</v>
      </c>
      <c r="N73" s="30">
        <v>0.3</v>
      </c>
      <c r="O73" s="30">
        <v>14.49</v>
      </c>
      <c r="P73" s="30">
        <v>70.8</v>
      </c>
      <c r="Q73" s="30"/>
    </row>
    <row r="74" spans="1:17" x14ac:dyDescent="0.25">
      <c r="A74" s="118" t="s">
        <v>269</v>
      </c>
      <c r="B74" s="111"/>
      <c r="C74" s="135">
        <f>C69+C70+C71+C72+C73</f>
        <v>545</v>
      </c>
      <c r="D74" s="135">
        <f>D69+D70+D71+D72+D73</f>
        <v>10.24</v>
      </c>
      <c r="E74" s="135">
        <f t="shared" ref="E74:G74" si="18">E69+E70+E71+E72+E73</f>
        <v>10.469999999999999</v>
      </c>
      <c r="F74" s="135">
        <f t="shared" si="18"/>
        <v>80.419999999999987</v>
      </c>
      <c r="G74" s="135">
        <f t="shared" si="18"/>
        <v>476.95000000000005</v>
      </c>
      <c r="H74" s="128" t="s">
        <v>263</v>
      </c>
      <c r="I74" s="119"/>
      <c r="J74" s="118" t="s">
        <v>269</v>
      </c>
      <c r="K74" s="111"/>
      <c r="L74" s="131">
        <f>L69+L70+L71+L72+L73</f>
        <v>640</v>
      </c>
      <c r="M74" s="135">
        <f>M69+M70+M71+M72+M73</f>
        <v>14.130000000000003</v>
      </c>
      <c r="N74" s="135">
        <f t="shared" ref="N74:P74" si="19">N69+N70+N71+N72+N73</f>
        <v>13.440000000000001</v>
      </c>
      <c r="O74" s="135">
        <f t="shared" si="19"/>
        <v>108.05</v>
      </c>
      <c r="P74" s="135">
        <f t="shared" si="19"/>
        <v>567.85</v>
      </c>
      <c r="Q74" s="128" t="s">
        <v>263</v>
      </c>
    </row>
    <row r="75" spans="1:17" x14ac:dyDescent="0.25">
      <c r="A75" s="114"/>
      <c r="B75" s="134"/>
      <c r="C75" s="136"/>
      <c r="D75" s="136"/>
      <c r="E75" s="136"/>
      <c r="F75" s="136"/>
      <c r="G75" s="136"/>
      <c r="H75" s="129"/>
      <c r="I75" s="119"/>
      <c r="J75" s="114"/>
      <c r="K75" s="134"/>
      <c r="L75" s="132"/>
      <c r="M75" s="136"/>
      <c r="N75" s="136"/>
      <c r="O75" s="136"/>
      <c r="P75" s="136"/>
      <c r="Q75" s="129"/>
    </row>
    <row r="76" spans="1:17" ht="15.75" thickBot="1" x14ac:dyDescent="0.3">
      <c r="A76" s="101"/>
      <c r="B76" s="102"/>
      <c r="C76" s="137"/>
      <c r="D76" s="137"/>
      <c r="E76" s="137"/>
      <c r="F76" s="137"/>
      <c r="G76" s="137"/>
      <c r="H76" s="130"/>
      <c r="I76" s="119"/>
      <c r="J76" s="101"/>
      <c r="K76" s="102"/>
      <c r="L76" s="133"/>
      <c r="M76" s="137"/>
      <c r="N76" s="137"/>
      <c r="O76" s="137"/>
      <c r="P76" s="137"/>
      <c r="Q76" s="130"/>
    </row>
    <row r="77" spans="1:17" ht="43.5" thickBot="1" x14ac:dyDescent="0.3">
      <c r="A77" s="105" t="s">
        <v>358</v>
      </c>
      <c r="B77" s="31" t="s">
        <v>297</v>
      </c>
      <c r="C77" s="30">
        <v>120</v>
      </c>
      <c r="D77" s="43">
        <v>8.16</v>
      </c>
      <c r="E77" s="44">
        <v>7.21</v>
      </c>
      <c r="F77" s="44">
        <v>6.64</v>
      </c>
      <c r="G77" s="44">
        <v>163.80000000000001</v>
      </c>
      <c r="H77" s="30"/>
      <c r="I77" s="32"/>
      <c r="J77" s="105" t="s">
        <v>358</v>
      </c>
      <c r="K77" s="31" t="s">
        <v>297</v>
      </c>
      <c r="L77" s="30">
        <v>150</v>
      </c>
      <c r="M77" s="43">
        <v>10.49</v>
      </c>
      <c r="N77" s="44">
        <v>9.26</v>
      </c>
      <c r="O77" s="44">
        <v>21.4</v>
      </c>
      <c r="P77" s="44">
        <v>210.6</v>
      </c>
      <c r="Q77" s="30"/>
    </row>
    <row r="78" spans="1:17" ht="16.5" thickBot="1" x14ac:dyDescent="0.3">
      <c r="A78" s="110"/>
      <c r="B78" s="86" t="s">
        <v>272</v>
      </c>
      <c r="C78" s="30">
        <v>150</v>
      </c>
      <c r="D78" s="30">
        <v>0.04</v>
      </c>
      <c r="E78" s="30">
        <v>0.01</v>
      </c>
      <c r="F78" s="30">
        <v>6.99</v>
      </c>
      <c r="G78" s="30">
        <v>28</v>
      </c>
      <c r="H78" s="30">
        <v>3</v>
      </c>
      <c r="I78" s="32"/>
      <c r="J78" s="110"/>
      <c r="K78" s="86" t="s">
        <v>272</v>
      </c>
      <c r="L78" s="30">
        <v>180</v>
      </c>
      <c r="M78" s="30">
        <v>0.06</v>
      </c>
      <c r="N78" s="30">
        <v>0.02</v>
      </c>
      <c r="O78" s="30">
        <v>9.99</v>
      </c>
      <c r="P78" s="30">
        <v>40</v>
      </c>
      <c r="Q78" s="30">
        <v>3</v>
      </c>
    </row>
    <row r="79" spans="1:17" ht="16.5" thickBot="1" x14ac:dyDescent="0.3">
      <c r="A79" s="103" t="s">
        <v>273</v>
      </c>
      <c r="B79" s="104"/>
      <c r="C79" s="89">
        <f>C77+C78</f>
        <v>270</v>
      </c>
      <c r="D79" s="89">
        <f>D77+D78</f>
        <v>8.1999999999999993</v>
      </c>
      <c r="E79" s="89">
        <f t="shared" ref="E79:G79" si="20">E77+E78</f>
        <v>7.22</v>
      </c>
      <c r="F79" s="89">
        <f t="shared" si="20"/>
        <v>13.629999999999999</v>
      </c>
      <c r="G79" s="89">
        <f t="shared" si="20"/>
        <v>191.8</v>
      </c>
      <c r="H79" s="39" t="s">
        <v>263</v>
      </c>
      <c r="I79" s="32"/>
      <c r="J79" s="103" t="s">
        <v>273</v>
      </c>
      <c r="K79" s="104"/>
      <c r="L79" s="89">
        <f>L77+L78</f>
        <v>330</v>
      </c>
      <c r="M79" s="89">
        <f>M77+M78</f>
        <v>10.55</v>
      </c>
      <c r="N79" s="89">
        <f t="shared" ref="N79:P79" si="21">N77+N78</f>
        <v>9.2799999999999994</v>
      </c>
      <c r="O79" s="89">
        <f t="shared" si="21"/>
        <v>31.39</v>
      </c>
      <c r="P79" s="89">
        <f t="shared" si="21"/>
        <v>250.6</v>
      </c>
      <c r="Q79" s="39" t="s">
        <v>263</v>
      </c>
    </row>
    <row r="80" spans="1:17" ht="15.75" thickBot="1" x14ac:dyDescent="0.3"/>
    <row r="81" spans="1:17" ht="16.5" thickBot="1" x14ac:dyDescent="0.3">
      <c r="A81" s="103" t="s">
        <v>350</v>
      </c>
      <c r="B81" s="104"/>
      <c r="C81" s="41">
        <f>C65+C68+C74+C79</f>
        <v>1265</v>
      </c>
      <c r="D81" s="41">
        <f>D65+D68+D74+D79</f>
        <v>27.5</v>
      </c>
      <c r="E81" s="41">
        <f>E65+E68+E74+E79</f>
        <v>28.61</v>
      </c>
      <c r="F81" s="41">
        <f>F65+F68+F74+F79</f>
        <v>163.41</v>
      </c>
      <c r="G81" s="41">
        <f>G65+G68+G74+G79</f>
        <v>1097.3200000000002</v>
      </c>
      <c r="H81" s="91" t="s">
        <v>263</v>
      </c>
      <c r="I81" s="32"/>
      <c r="J81" s="103" t="s">
        <v>349</v>
      </c>
      <c r="K81" s="104"/>
      <c r="L81" s="41">
        <f>L65+L68+L74+L79</f>
        <v>1560</v>
      </c>
      <c r="M81" s="41">
        <f>M65+M68+M74+M79</f>
        <v>54.665000000000006</v>
      </c>
      <c r="N81" s="41">
        <f>N65+N68+N74+N79</f>
        <v>35.82</v>
      </c>
      <c r="O81" s="41">
        <f>O65+O68+O74+O79</f>
        <v>219.27999999999997</v>
      </c>
      <c r="P81" s="41">
        <f>P65+P68+P74+P79</f>
        <v>1320.03</v>
      </c>
      <c r="Q81" s="89"/>
    </row>
    <row r="83" spans="1:17" ht="15.75" thickBot="1" x14ac:dyDescent="0.3">
      <c r="A83" s="12" t="s">
        <v>299</v>
      </c>
      <c r="B83" s="12"/>
      <c r="C83" s="12" t="s">
        <v>277</v>
      </c>
      <c r="D83" s="12"/>
      <c r="E83" s="12"/>
      <c r="F83" s="12"/>
      <c r="G83" s="12"/>
      <c r="H83" s="12"/>
      <c r="I83" s="12"/>
      <c r="J83" s="11" t="s">
        <v>276</v>
      </c>
      <c r="K83" s="11"/>
      <c r="L83" s="11" t="s">
        <v>278</v>
      </c>
      <c r="M83" s="12"/>
      <c r="N83" s="12"/>
      <c r="O83" s="12"/>
      <c r="P83" s="12"/>
      <c r="Q83" s="12"/>
    </row>
    <row r="84" spans="1:17" ht="16.5" thickBot="1" x14ac:dyDescent="0.3">
      <c r="A84" s="116" t="s">
        <v>242</v>
      </c>
      <c r="B84" s="116" t="s">
        <v>249</v>
      </c>
      <c r="C84" s="116" t="s">
        <v>250</v>
      </c>
      <c r="D84" s="120" t="s">
        <v>251</v>
      </c>
      <c r="E84" s="121"/>
      <c r="F84" s="122"/>
      <c r="G84" s="123" t="s">
        <v>252</v>
      </c>
      <c r="H84" s="116" t="s">
        <v>253</v>
      </c>
      <c r="I84" s="32"/>
      <c r="J84" s="116" t="s">
        <v>242</v>
      </c>
      <c r="K84" s="116" t="s">
        <v>249</v>
      </c>
      <c r="L84" s="116" t="s">
        <v>250</v>
      </c>
      <c r="M84" s="120" t="s">
        <v>251</v>
      </c>
      <c r="N84" s="121"/>
      <c r="O84" s="122"/>
      <c r="P84" s="123" t="s">
        <v>252</v>
      </c>
      <c r="Q84" s="116" t="s">
        <v>253</v>
      </c>
    </row>
    <row r="85" spans="1:17" ht="32.25" thickBot="1" x14ac:dyDescent="0.3">
      <c r="A85" s="117"/>
      <c r="B85" s="117"/>
      <c r="C85" s="117"/>
      <c r="D85" s="33" t="s">
        <v>254</v>
      </c>
      <c r="E85" s="33" t="s">
        <v>255</v>
      </c>
      <c r="F85" s="33" t="s">
        <v>256</v>
      </c>
      <c r="G85" s="124"/>
      <c r="H85" s="117"/>
      <c r="I85" s="32"/>
      <c r="J85" s="117"/>
      <c r="K85" s="117"/>
      <c r="L85" s="117"/>
      <c r="M85" s="33" t="s">
        <v>254</v>
      </c>
      <c r="N85" s="33" t="s">
        <v>255</v>
      </c>
      <c r="O85" s="33" t="s">
        <v>256</v>
      </c>
      <c r="P85" s="124"/>
      <c r="Q85" s="117"/>
    </row>
    <row r="86" spans="1:17" ht="15.75" x14ac:dyDescent="0.25">
      <c r="A86" s="118" t="s">
        <v>257</v>
      </c>
      <c r="B86" s="111"/>
      <c r="C86" s="105"/>
      <c r="D86" s="105"/>
      <c r="E86" s="105"/>
      <c r="F86" s="105"/>
      <c r="G86" s="105"/>
      <c r="H86" s="105"/>
      <c r="I86" s="119"/>
      <c r="J86" s="118" t="s">
        <v>257</v>
      </c>
      <c r="K86" s="111"/>
      <c r="L86" s="105"/>
      <c r="M86" s="105"/>
      <c r="N86" s="105"/>
      <c r="O86" s="105"/>
      <c r="P86" s="105"/>
      <c r="Q86" s="105"/>
    </row>
    <row r="87" spans="1:17" ht="16.5" thickBot="1" x14ac:dyDescent="0.3">
      <c r="A87" s="114" t="s">
        <v>300</v>
      </c>
      <c r="B87" s="102"/>
      <c r="C87" s="110"/>
      <c r="D87" s="110"/>
      <c r="E87" s="110"/>
      <c r="F87" s="110"/>
      <c r="G87" s="110"/>
      <c r="H87" s="106"/>
      <c r="I87" s="119"/>
      <c r="J87" s="114" t="s">
        <v>300</v>
      </c>
      <c r="K87" s="102"/>
      <c r="L87" s="110"/>
      <c r="M87" s="110"/>
      <c r="N87" s="110"/>
      <c r="O87" s="110"/>
      <c r="P87" s="110"/>
      <c r="Q87" s="106"/>
    </row>
    <row r="88" spans="1:17" ht="32.25" thickBot="1" x14ac:dyDescent="0.3">
      <c r="A88" s="115" t="s">
        <v>280</v>
      </c>
      <c r="B88" s="77" t="s">
        <v>301</v>
      </c>
      <c r="C88" s="42">
        <v>150</v>
      </c>
      <c r="D88" s="43">
        <v>3.45</v>
      </c>
      <c r="E88" s="44">
        <v>3.38</v>
      </c>
      <c r="F88" s="44">
        <v>21.23</v>
      </c>
      <c r="G88" s="44">
        <v>129.16</v>
      </c>
      <c r="H88" s="85">
        <v>36</v>
      </c>
      <c r="I88" s="51"/>
      <c r="J88" s="115" t="s">
        <v>280</v>
      </c>
      <c r="K88" s="47" t="s">
        <v>301</v>
      </c>
      <c r="L88" s="42">
        <v>200</v>
      </c>
      <c r="M88" s="43">
        <v>4.59</v>
      </c>
      <c r="N88" s="44">
        <v>4.9000000000000004</v>
      </c>
      <c r="O88" s="44">
        <v>26.32</v>
      </c>
      <c r="P88" s="44">
        <v>168</v>
      </c>
      <c r="Q88" s="85">
        <v>36</v>
      </c>
    </row>
    <row r="89" spans="1:17" ht="15.75" thickBot="1" x14ac:dyDescent="0.3">
      <c r="A89" s="115"/>
      <c r="B89" s="30" t="s">
        <v>260</v>
      </c>
      <c r="C89" s="30">
        <v>30</v>
      </c>
      <c r="D89" s="30">
        <v>2.02</v>
      </c>
      <c r="E89" s="30">
        <v>3.87</v>
      </c>
      <c r="F89" s="30">
        <v>12.13</v>
      </c>
      <c r="G89" s="30">
        <v>91.3</v>
      </c>
      <c r="H89" s="30">
        <v>1</v>
      </c>
      <c r="I89" s="32"/>
      <c r="J89" s="115"/>
      <c r="K89" s="30" t="s">
        <v>260</v>
      </c>
      <c r="L89" s="30">
        <v>40</v>
      </c>
      <c r="M89" s="30">
        <v>2.81</v>
      </c>
      <c r="N89" s="30">
        <v>3.97</v>
      </c>
      <c r="O89" s="30">
        <v>16.96</v>
      </c>
      <c r="P89" s="30">
        <v>114.7</v>
      </c>
      <c r="Q89" s="30">
        <v>1</v>
      </c>
    </row>
    <row r="90" spans="1:17" ht="15.75" thickBot="1" x14ac:dyDescent="0.3">
      <c r="A90" s="115"/>
      <c r="B90" s="30" t="s">
        <v>282</v>
      </c>
      <c r="C90" s="30">
        <v>150</v>
      </c>
      <c r="D90" s="43">
        <v>3.15</v>
      </c>
      <c r="E90" s="44">
        <v>2.72</v>
      </c>
      <c r="F90" s="44">
        <v>12.96</v>
      </c>
      <c r="G90" s="44">
        <v>89</v>
      </c>
      <c r="H90" s="30">
        <v>7</v>
      </c>
      <c r="I90" s="32"/>
      <c r="J90" s="115"/>
      <c r="K90" s="30" t="s">
        <v>282</v>
      </c>
      <c r="L90" s="30">
        <v>180</v>
      </c>
      <c r="M90" s="43">
        <v>3.67</v>
      </c>
      <c r="N90" s="44">
        <v>3.19</v>
      </c>
      <c r="O90" s="44">
        <v>15.82</v>
      </c>
      <c r="P90" s="44">
        <v>107</v>
      </c>
      <c r="Q90" s="30">
        <v>7</v>
      </c>
    </row>
    <row r="91" spans="1:17" ht="16.5" thickBot="1" x14ac:dyDescent="0.3">
      <c r="A91" s="101" t="s">
        <v>262</v>
      </c>
      <c r="B91" s="104"/>
      <c r="C91" s="89">
        <f>C88+C89+C90</f>
        <v>330</v>
      </c>
      <c r="D91" s="89">
        <f>D88+D89+D90</f>
        <v>8.620000000000001</v>
      </c>
      <c r="E91" s="89">
        <f>E88+E89+E90</f>
        <v>9.9700000000000006</v>
      </c>
      <c r="F91" s="89">
        <f>F88+F89+F90</f>
        <v>46.32</v>
      </c>
      <c r="G91" s="89">
        <f>G88+G89+G90</f>
        <v>309.45999999999998</v>
      </c>
      <c r="H91" s="39" t="s">
        <v>263</v>
      </c>
      <c r="I91" s="32"/>
      <c r="J91" s="101" t="s">
        <v>262</v>
      </c>
      <c r="K91" s="104"/>
      <c r="L91" s="89">
        <f>L88+L89+L90</f>
        <v>420</v>
      </c>
      <c r="M91" s="89">
        <f>M88+M89+M90</f>
        <v>11.07</v>
      </c>
      <c r="N91" s="89">
        <f>N88+N89+N90</f>
        <v>12.06</v>
      </c>
      <c r="O91" s="89">
        <f>O88+O89+O90</f>
        <v>59.1</v>
      </c>
      <c r="P91" s="89">
        <f>P88+P89+P90</f>
        <v>389.7</v>
      </c>
      <c r="Q91" s="91" t="s">
        <v>263</v>
      </c>
    </row>
    <row r="92" spans="1:17" ht="32.25" thickBot="1" x14ac:dyDescent="0.3">
      <c r="A92" s="84" t="s">
        <v>264</v>
      </c>
      <c r="B92" s="91" t="s">
        <v>284</v>
      </c>
      <c r="C92" s="36">
        <v>95</v>
      </c>
      <c r="D92" s="30">
        <f>M92/L92*C92</f>
        <v>0.38</v>
      </c>
      <c r="E92" s="30">
        <f>N92/L92*C92</f>
        <v>0.38</v>
      </c>
      <c r="F92" s="30">
        <f>O92/L92*C92</f>
        <v>9.31</v>
      </c>
      <c r="G92" s="30">
        <f>P92/L92*C92</f>
        <v>44.65</v>
      </c>
      <c r="H92" s="30">
        <v>75</v>
      </c>
      <c r="I92" s="32"/>
      <c r="J92" s="84" t="s">
        <v>264</v>
      </c>
      <c r="K92" s="91" t="s">
        <v>283</v>
      </c>
      <c r="L92" s="36">
        <v>100</v>
      </c>
      <c r="M92" s="30">
        <v>0.4</v>
      </c>
      <c r="N92" s="30">
        <v>0.4</v>
      </c>
      <c r="O92" s="30">
        <v>9.8000000000000007</v>
      </c>
      <c r="P92" s="30">
        <v>47</v>
      </c>
      <c r="Q92" s="30">
        <v>75</v>
      </c>
    </row>
    <row r="93" spans="1:17" ht="16.5" thickBot="1" x14ac:dyDescent="0.3">
      <c r="A93" s="103" t="s">
        <v>267</v>
      </c>
      <c r="B93" s="104"/>
      <c r="C93" s="89">
        <f>C92</f>
        <v>95</v>
      </c>
      <c r="D93" s="89">
        <f>D92</f>
        <v>0.38</v>
      </c>
      <c r="E93" s="89">
        <f>E92</f>
        <v>0.38</v>
      </c>
      <c r="F93" s="89">
        <f>F92</f>
        <v>9.31</v>
      </c>
      <c r="G93" s="89">
        <f>G92</f>
        <v>44.65</v>
      </c>
      <c r="H93" s="33" t="s">
        <v>275</v>
      </c>
      <c r="I93" s="32"/>
      <c r="J93" s="103" t="s">
        <v>267</v>
      </c>
      <c r="K93" s="104"/>
      <c r="L93" s="89">
        <f>L92</f>
        <v>100</v>
      </c>
      <c r="M93" s="89">
        <f>M92</f>
        <v>0.4</v>
      </c>
      <c r="N93" s="89">
        <f>N92</f>
        <v>0.4</v>
      </c>
      <c r="O93" s="89">
        <f>O92</f>
        <v>9.8000000000000007</v>
      </c>
      <c r="P93" s="89">
        <f>P92</f>
        <v>47</v>
      </c>
      <c r="Q93" s="33" t="s">
        <v>275</v>
      </c>
    </row>
    <row r="94" spans="1:17" ht="32.25" thickBot="1" x14ac:dyDescent="0.3">
      <c r="A94" s="105" t="s">
        <v>268</v>
      </c>
      <c r="B94" s="91" t="s">
        <v>302</v>
      </c>
      <c r="C94" s="30">
        <v>180</v>
      </c>
      <c r="D94" s="43">
        <v>5</v>
      </c>
      <c r="E94" s="44">
        <v>4.21</v>
      </c>
      <c r="F94" s="44">
        <v>13.06</v>
      </c>
      <c r="G94" s="44">
        <v>107</v>
      </c>
      <c r="H94" s="52">
        <v>26</v>
      </c>
      <c r="I94" s="32"/>
      <c r="J94" s="105" t="s">
        <v>268</v>
      </c>
      <c r="K94" s="91" t="s">
        <v>302</v>
      </c>
      <c r="L94" s="30">
        <v>200</v>
      </c>
      <c r="M94" s="43">
        <v>5.49</v>
      </c>
      <c r="N94" s="44">
        <v>5.27</v>
      </c>
      <c r="O94" s="44">
        <v>16.32</v>
      </c>
      <c r="P94" s="44">
        <v>134</v>
      </c>
      <c r="Q94" s="30">
        <v>26</v>
      </c>
    </row>
    <row r="95" spans="1:17" ht="30.75" thickBot="1" x14ac:dyDescent="0.3">
      <c r="A95" s="106"/>
      <c r="B95" s="30" t="s">
        <v>305</v>
      </c>
      <c r="C95" s="30">
        <v>150</v>
      </c>
      <c r="D95" s="43">
        <v>1.83</v>
      </c>
      <c r="E95" s="44">
        <v>4.7</v>
      </c>
      <c r="F95" s="44">
        <v>16.32</v>
      </c>
      <c r="G95" s="44">
        <v>180.88</v>
      </c>
      <c r="H95" s="30">
        <v>52</v>
      </c>
      <c r="I95" s="32"/>
      <c r="J95" s="106"/>
      <c r="K95" s="30" t="s">
        <v>305</v>
      </c>
      <c r="L95" s="30">
        <v>180</v>
      </c>
      <c r="M95" s="43">
        <v>24.47</v>
      </c>
      <c r="N95" s="44">
        <v>6.27</v>
      </c>
      <c r="O95" s="44">
        <v>21.76</v>
      </c>
      <c r="P95" s="44">
        <v>241.17</v>
      </c>
      <c r="Q95" s="30">
        <v>52</v>
      </c>
    </row>
    <row r="96" spans="1:17" ht="15.75" thickBot="1" x14ac:dyDescent="0.3">
      <c r="A96" s="106"/>
      <c r="B96" s="43" t="s">
        <v>304</v>
      </c>
      <c r="C96" s="30">
        <v>10</v>
      </c>
      <c r="D96" s="43">
        <v>0.38</v>
      </c>
      <c r="E96" s="44">
        <v>2.2999999999999998</v>
      </c>
      <c r="F96" s="44">
        <v>1.17</v>
      </c>
      <c r="G96" s="44">
        <v>26.91</v>
      </c>
      <c r="H96" s="30">
        <v>81</v>
      </c>
      <c r="I96" s="32"/>
      <c r="J96" s="106"/>
      <c r="K96" s="43" t="s">
        <v>304</v>
      </c>
      <c r="L96" s="30">
        <v>10</v>
      </c>
      <c r="M96" s="43">
        <v>0.51</v>
      </c>
      <c r="N96" s="44">
        <v>3.06</v>
      </c>
      <c r="O96" s="44">
        <v>1.56</v>
      </c>
      <c r="P96" s="44">
        <v>35.880000000000003</v>
      </c>
      <c r="Q96" s="30">
        <v>81</v>
      </c>
    </row>
    <row r="97" spans="1:17" ht="15.75" thickBot="1" x14ac:dyDescent="0.3">
      <c r="A97" s="106"/>
      <c r="B97" s="30" t="s">
        <v>288</v>
      </c>
      <c r="C97" s="30">
        <v>150</v>
      </c>
      <c r="D97" s="43">
        <v>0.43</v>
      </c>
      <c r="E97" s="44">
        <v>0.04</v>
      </c>
      <c r="F97" s="44">
        <v>22.65</v>
      </c>
      <c r="G97" s="44">
        <v>92.7</v>
      </c>
      <c r="H97" s="30">
        <v>12</v>
      </c>
      <c r="I97" s="32"/>
      <c r="J97" s="106"/>
      <c r="K97" s="30" t="s">
        <v>288</v>
      </c>
      <c r="L97" s="30">
        <v>180</v>
      </c>
      <c r="M97" s="43">
        <v>0.51</v>
      </c>
      <c r="N97" s="44">
        <v>0.5</v>
      </c>
      <c r="O97" s="44">
        <v>27.18</v>
      </c>
      <c r="P97" s="44">
        <v>111.24</v>
      </c>
      <c r="Q97" s="30">
        <v>12</v>
      </c>
    </row>
    <row r="98" spans="1:17" ht="16.5" thickBot="1" x14ac:dyDescent="0.3">
      <c r="A98" s="106"/>
      <c r="B98" s="91" t="s">
        <v>247</v>
      </c>
      <c r="C98" s="91">
        <v>40</v>
      </c>
      <c r="D98" s="91">
        <f>8.5/100*C98</f>
        <v>3.4000000000000004</v>
      </c>
      <c r="E98" s="91">
        <f>3.3/100*C98</f>
        <v>1.32</v>
      </c>
      <c r="F98" s="91">
        <f>42.5/100*C98</f>
        <v>17</v>
      </c>
      <c r="G98" s="91">
        <f>259/100*C98</f>
        <v>103.6</v>
      </c>
      <c r="H98" s="91">
        <v>77</v>
      </c>
      <c r="I98" s="32"/>
      <c r="J98" s="106"/>
      <c r="K98" s="91" t="s">
        <v>247</v>
      </c>
      <c r="L98" s="91">
        <v>50</v>
      </c>
      <c r="M98" s="91">
        <f>8.5/100*L98</f>
        <v>4.25</v>
      </c>
      <c r="N98" s="91">
        <f>3.3/100*L98</f>
        <v>1.6500000000000001</v>
      </c>
      <c r="O98" s="91">
        <f>42.5/100*L98</f>
        <v>21.25</v>
      </c>
      <c r="P98" s="91">
        <f>259/100*L98</f>
        <v>129.5</v>
      </c>
      <c r="Q98" s="91">
        <v>77</v>
      </c>
    </row>
    <row r="99" spans="1:17" ht="15.75" thickBot="1" x14ac:dyDescent="0.3">
      <c r="A99" s="110"/>
      <c r="B99" s="30" t="s">
        <v>289</v>
      </c>
      <c r="C99" s="30">
        <v>25</v>
      </c>
      <c r="D99" s="30">
        <v>1.97</v>
      </c>
      <c r="E99" s="30">
        <v>0.25</v>
      </c>
      <c r="F99" s="30">
        <v>12.07</v>
      </c>
      <c r="G99" s="30">
        <v>59</v>
      </c>
      <c r="H99" s="30"/>
      <c r="I99" s="32"/>
      <c r="J99" s="110"/>
      <c r="K99" s="30" t="s">
        <v>289</v>
      </c>
      <c r="L99" s="30">
        <v>30</v>
      </c>
      <c r="M99" s="30">
        <v>2.37</v>
      </c>
      <c r="N99" s="30">
        <v>0.3</v>
      </c>
      <c r="O99" s="30">
        <v>14.49</v>
      </c>
      <c r="P99" s="30">
        <v>70.8</v>
      </c>
      <c r="Q99" s="30"/>
    </row>
    <row r="100" spans="1:17" x14ac:dyDescent="0.25">
      <c r="A100" s="118" t="s">
        <v>269</v>
      </c>
      <c r="B100" s="111"/>
      <c r="C100" s="135">
        <f>C94+C95+C96+C97+C98+C99</f>
        <v>555</v>
      </c>
      <c r="D100" s="135">
        <f t="shared" ref="D100:F100" si="22">D94+D95+D96+D97+D98+D99</f>
        <v>13.01</v>
      </c>
      <c r="E100" s="135">
        <f t="shared" si="22"/>
        <v>12.82</v>
      </c>
      <c r="F100" s="135">
        <f t="shared" si="22"/>
        <v>82.27000000000001</v>
      </c>
      <c r="G100" s="135">
        <f>G94+G95+G96+G97+G98+G99</f>
        <v>570.09</v>
      </c>
      <c r="H100" s="128" t="s">
        <v>263</v>
      </c>
      <c r="I100" s="119"/>
      <c r="J100" s="118" t="s">
        <v>269</v>
      </c>
      <c r="K100" s="111"/>
      <c r="L100" s="131">
        <f>L94+L95+L96+L97+L98+L99</f>
        <v>650</v>
      </c>
      <c r="M100" s="131">
        <f t="shared" ref="M100:P100" si="23">M94+M95+M96+M97+M98+M99</f>
        <v>37.6</v>
      </c>
      <c r="N100" s="131">
        <f t="shared" si="23"/>
        <v>17.05</v>
      </c>
      <c r="O100" s="131">
        <f t="shared" si="23"/>
        <v>102.55999999999999</v>
      </c>
      <c r="P100" s="131">
        <f t="shared" si="23"/>
        <v>722.58999999999992</v>
      </c>
      <c r="Q100" s="128" t="s">
        <v>263</v>
      </c>
    </row>
    <row r="101" spans="1:17" x14ac:dyDescent="0.25">
      <c r="A101" s="114"/>
      <c r="B101" s="134"/>
      <c r="C101" s="136"/>
      <c r="D101" s="136"/>
      <c r="E101" s="136"/>
      <c r="F101" s="136"/>
      <c r="G101" s="136"/>
      <c r="H101" s="129"/>
      <c r="I101" s="119"/>
      <c r="J101" s="114"/>
      <c r="K101" s="134"/>
      <c r="L101" s="132"/>
      <c r="M101" s="132"/>
      <c r="N101" s="132"/>
      <c r="O101" s="132"/>
      <c r="P101" s="132"/>
      <c r="Q101" s="129"/>
    </row>
    <row r="102" spans="1:17" ht="15.75" thickBot="1" x14ac:dyDescent="0.3">
      <c r="A102" s="101"/>
      <c r="B102" s="102"/>
      <c r="C102" s="137"/>
      <c r="D102" s="137"/>
      <c r="E102" s="137"/>
      <c r="F102" s="137"/>
      <c r="G102" s="137"/>
      <c r="H102" s="130"/>
      <c r="I102" s="119"/>
      <c r="J102" s="101"/>
      <c r="K102" s="102"/>
      <c r="L102" s="133"/>
      <c r="M102" s="133"/>
      <c r="N102" s="133"/>
      <c r="O102" s="133"/>
      <c r="P102" s="133"/>
      <c r="Q102" s="130"/>
    </row>
    <row r="103" spans="1:17" ht="30.75" thickBot="1" x14ac:dyDescent="0.3">
      <c r="A103" s="105" t="s">
        <v>358</v>
      </c>
      <c r="B103" s="30" t="s">
        <v>360</v>
      </c>
      <c r="C103" s="30">
        <v>100</v>
      </c>
      <c r="D103" s="43">
        <v>1.6</v>
      </c>
      <c r="E103" s="44">
        <v>7.78</v>
      </c>
      <c r="F103" s="44">
        <v>13.5</v>
      </c>
      <c r="G103" s="44">
        <v>141.44999999999999</v>
      </c>
      <c r="H103" s="30">
        <v>13</v>
      </c>
      <c r="I103" s="32"/>
      <c r="J103" s="105" t="s">
        <v>358</v>
      </c>
      <c r="K103" s="30" t="s">
        <v>360</v>
      </c>
      <c r="L103" s="30">
        <v>120</v>
      </c>
      <c r="M103" s="43">
        <v>3.94</v>
      </c>
      <c r="N103" s="44">
        <v>10.48</v>
      </c>
      <c r="O103" s="44">
        <v>19.55</v>
      </c>
      <c r="P103" s="44">
        <v>188.4</v>
      </c>
      <c r="Q103" s="30">
        <v>13</v>
      </c>
    </row>
    <row r="104" spans="1:17" ht="48" thickBot="1" x14ac:dyDescent="0.3">
      <c r="A104" s="110"/>
      <c r="B104" s="78" t="s">
        <v>306</v>
      </c>
      <c r="C104" s="30">
        <v>70</v>
      </c>
      <c r="D104" s="43">
        <v>3.4</v>
      </c>
      <c r="E104" s="44">
        <v>12.4</v>
      </c>
      <c r="F104" s="44">
        <v>41.5</v>
      </c>
      <c r="G104" s="44">
        <v>289</v>
      </c>
      <c r="H104" s="30">
        <v>82</v>
      </c>
      <c r="I104" s="32"/>
      <c r="J104" s="110"/>
      <c r="K104" s="78" t="s">
        <v>306</v>
      </c>
      <c r="L104" s="30">
        <v>90</v>
      </c>
      <c r="M104" s="43">
        <v>3.7</v>
      </c>
      <c r="N104" s="44">
        <v>13.5</v>
      </c>
      <c r="O104" s="44">
        <v>45.1</v>
      </c>
      <c r="P104" s="44">
        <v>314</v>
      </c>
      <c r="Q104" s="30">
        <v>82</v>
      </c>
    </row>
    <row r="105" spans="1:17" ht="16.5" thickBot="1" x14ac:dyDescent="0.3">
      <c r="A105" s="38"/>
      <c r="B105" s="79" t="s">
        <v>272</v>
      </c>
      <c r="C105" s="30">
        <v>150</v>
      </c>
      <c r="D105" s="30">
        <v>0.04</v>
      </c>
      <c r="E105" s="30">
        <v>0.01</v>
      </c>
      <c r="F105" s="30">
        <v>6.99</v>
      </c>
      <c r="G105" s="30">
        <v>28</v>
      </c>
      <c r="H105" s="30">
        <v>3</v>
      </c>
      <c r="I105" s="32"/>
      <c r="J105" s="38"/>
      <c r="K105" s="79" t="s">
        <v>272</v>
      </c>
      <c r="L105" s="30">
        <v>180</v>
      </c>
      <c r="M105" s="30">
        <v>0.06</v>
      </c>
      <c r="N105" s="30">
        <v>0.02</v>
      </c>
      <c r="O105" s="30">
        <v>9.99</v>
      </c>
      <c r="P105" s="30">
        <v>40</v>
      </c>
      <c r="Q105" s="30">
        <v>3</v>
      </c>
    </row>
    <row r="106" spans="1:17" ht="16.5" thickBot="1" x14ac:dyDescent="0.3">
      <c r="A106" s="103" t="s">
        <v>273</v>
      </c>
      <c r="B106" s="102"/>
      <c r="C106" s="89">
        <f>C103+C104</f>
        <v>170</v>
      </c>
      <c r="D106" s="89">
        <f>D103+D104</f>
        <v>5</v>
      </c>
      <c r="E106" s="89">
        <f t="shared" ref="E106:G106" si="24">E103+E104</f>
        <v>20.18</v>
      </c>
      <c r="F106" s="89">
        <f t="shared" si="24"/>
        <v>55</v>
      </c>
      <c r="G106" s="89">
        <f t="shared" si="24"/>
        <v>430.45</v>
      </c>
      <c r="H106" s="39" t="s">
        <v>263</v>
      </c>
      <c r="I106" s="32"/>
      <c r="J106" s="103" t="s">
        <v>273</v>
      </c>
      <c r="K106" s="102"/>
      <c r="L106" s="89">
        <f>L103+L104</f>
        <v>210</v>
      </c>
      <c r="M106" s="89">
        <f>M103+M104</f>
        <v>7.6400000000000006</v>
      </c>
      <c r="N106" s="89">
        <f t="shared" ref="N106:P106" si="25">N103+N104</f>
        <v>23.98</v>
      </c>
      <c r="O106" s="89">
        <f t="shared" si="25"/>
        <v>64.650000000000006</v>
      </c>
      <c r="P106" s="89">
        <f t="shared" si="25"/>
        <v>502.4</v>
      </c>
      <c r="Q106" s="39" t="s">
        <v>263</v>
      </c>
    </row>
    <row r="107" spans="1:17" ht="15.75" thickBot="1" x14ac:dyDescent="0.3"/>
    <row r="108" spans="1:17" ht="16.5" thickBot="1" x14ac:dyDescent="0.3">
      <c r="A108" s="103" t="s">
        <v>348</v>
      </c>
      <c r="B108" s="104"/>
      <c r="C108" s="41">
        <f>C91+C93+C100+C106</f>
        <v>1150</v>
      </c>
      <c r="D108" s="41">
        <f>D91+D93+D100+D106</f>
        <v>27.01</v>
      </c>
      <c r="E108" s="41">
        <f t="shared" ref="E108:G108" si="26">E91+E93+E100+E106</f>
        <v>43.35</v>
      </c>
      <c r="F108" s="41">
        <f t="shared" si="26"/>
        <v>192.9</v>
      </c>
      <c r="G108" s="41">
        <f t="shared" si="26"/>
        <v>1354.65</v>
      </c>
      <c r="H108" s="91" t="s">
        <v>263</v>
      </c>
      <c r="I108" s="32"/>
      <c r="J108" s="103" t="s">
        <v>348</v>
      </c>
      <c r="K108" s="104"/>
      <c r="L108" s="41">
        <f>L91+L93+L100+L106</f>
        <v>1380</v>
      </c>
      <c r="M108" s="41">
        <f t="shared" ref="M108:P108" si="27">M91+M93+M100+M106</f>
        <v>56.71</v>
      </c>
      <c r="N108" s="41">
        <f t="shared" si="27"/>
        <v>53.49</v>
      </c>
      <c r="O108" s="41">
        <f t="shared" si="27"/>
        <v>236.10999999999999</v>
      </c>
      <c r="P108" s="41">
        <f t="shared" si="27"/>
        <v>1661.69</v>
      </c>
      <c r="Q108" s="89"/>
    </row>
    <row r="110" spans="1:17" ht="15.75" thickBot="1" x14ac:dyDescent="0.3">
      <c r="A110" s="11" t="s">
        <v>307</v>
      </c>
      <c r="B110" s="12"/>
      <c r="C110" s="12" t="s">
        <v>277</v>
      </c>
      <c r="D110" s="12"/>
      <c r="E110" s="12"/>
      <c r="F110" s="12"/>
      <c r="G110" s="12"/>
      <c r="H110" s="12"/>
      <c r="I110" s="12"/>
      <c r="J110" s="11" t="s">
        <v>276</v>
      </c>
      <c r="K110" s="11"/>
      <c r="L110" s="11" t="s">
        <v>278</v>
      </c>
      <c r="M110" s="12"/>
      <c r="N110" s="12"/>
      <c r="O110" s="12"/>
      <c r="P110" s="12"/>
      <c r="Q110" s="12"/>
    </row>
    <row r="111" spans="1:17" ht="16.5" thickBot="1" x14ac:dyDescent="0.3">
      <c r="A111" s="116" t="s">
        <v>242</v>
      </c>
      <c r="B111" s="116" t="s">
        <v>249</v>
      </c>
      <c r="C111" s="116" t="s">
        <v>250</v>
      </c>
      <c r="D111" s="120" t="s">
        <v>251</v>
      </c>
      <c r="E111" s="121"/>
      <c r="F111" s="122"/>
      <c r="G111" s="116" t="s">
        <v>252</v>
      </c>
      <c r="H111" s="116" t="s">
        <v>253</v>
      </c>
      <c r="I111" s="32"/>
      <c r="J111" s="116" t="s">
        <v>242</v>
      </c>
      <c r="K111" s="116" t="s">
        <v>249</v>
      </c>
      <c r="L111" s="116" t="s">
        <v>250</v>
      </c>
      <c r="M111" s="120" t="s">
        <v>251</v>
      </c>
      <c r="N111" s="121"/>
      <c r="O111" s="122"/>
      <c r="P111" s="116" t="s">
        <v>252</v>
      </c>
      <c r="Q111" s="116" t="s">
        <v>253</v>
      </c>
    </row>
    <row r="112" spans="1:17" ht="32.25" thickBot="1" x14ac:dyDescent="0.3">
      <c r="A112" s="117"/>
      <c r="B112" s="117"/>
      <c r="C112" s="117"/>
      <c r="D112" s="33" t="s">
        <v>254</v>
      </c>
      <c r="E112" s="33" t="s">
        <v>255</v>
      </c>
      <c r="F112" s="33" t="s">
        <v>256</v>
      </c>
      <c r="G112" s="117"/>
      <c r="H112" s="117"/>
      <c r="I112" s="32"/>
      <c r="J112" s="117"/>
      <c r="K112" s="117"/>
      <c r="L112" s="117"/>
      <c r="M112" s="33" t="s">
        <v>254</v>
      </c>
      <c r="N112" s="33" t="s">
        <v>255</v>
      </c>
      <c r="O112" s="33" t="s">
        <v>256</v>
      </c>
      <c r="P112" s="117"/>
      <c r="Q112" s="117"/>
    </row>
    <row r="113" spans="1:17" ht="15.75" x14ac:dyDescent="0.25">
      <c r="A113" s="118" t="s">
        <v>257</v>
      </c>
      <c r="B113" s="111"/>
      <c r="C113" s="105"/>
      <c r="D113" s="105"/>
      <c r="E113" s="105"/>
      <c r="F113" s="105"/>
      <c r="G113" s="105"/>
      <c r="H113" s="105"/>
      <c r="I113" s="119"/>
      <c r="J113" s="118" t="s">
        <v>257</v>
      </c>
      <c r="K113" s="111"/>
      <c r="L113" s="105"/>
      <c r="M113" s="105"/>
      <c r="N113" s="105"/>
      <c r="O113" s="105"/>
      <c r="P113" s="105"/>
      <c r="Q113" s="105"/>
    </row>
    <row r="114" spans="1:17" ht="16.5" thickBot="1" x14ac:dyDescent="0.3">
      <c r="A114" s="114" t="s">
        <v>308</v>
      </c>
      <c r="B114" s="102"/>
      <c r="C114" s="110"/>
      <c r="D114" s="110"/>
      <c r="E114" s="110"/>
      <c r="F114" s="110"/>
      <c r="G114" s="110"/>
      <c r="H114" s="106"/>
      <c r="I114" s="119"/>
      <c r="J114" s="107" t="s">
        <v>308</v>
      </c>
      <c r="K114" s="113"/>
      <c r="L114" s="110"/>
      <c r="M114" s="110"/>
      <c r="N114" s="110"/>
      <c r="O114" s="110"/>
      <c r="P114" s="110"/>
      <c r="Q114" s="106"/>
    </row>
    <row r="115" spans="1:17" ht="32.25" thickBot="1" x14ac:dyDescent="0.3">
      <c r="A115" s="115" t="s">
        <v>280</v>
      </c>
      <c r="B115" s="48" t="s">
        <v>309</v>
      </c>
      <c r="C115" s="42">
        <v>150</v>
      </c>
      <c r="D115" s="43">
        <v>2.0099999999999998</v>
      </c>
      <c r="E115" s="44">
        <v>3.2</v>
      </c>
      <c r="F115" s="44">
        <v>13.5</v>
      </c>
      <c r="G115" s="44">
        <v>90.58</v>
      </c>
      <c r="H115" s="85">
        <v>39</v>
      </c>
      <c r="I115" s="51"/>
      <c r="J115" s="115" t="s">
        <v>280</v>
      </c>
      <c r="K115" s="47" t="s">
        <v>309</v>
      </c>
      <c r="L115" s="42">
        <v>200</v>
      </c>
      <c r="M115" s="43">
        <v>3.18</v>
      </c>
      <c r="N115" s="44">
        <v>3.89</v>
      </c>
      <c r="O115" s="44">
        <v>21.44</v>
      </c>
      <c r="P115" s="44">
        <v>134</v>
      </c>
      <c r="Q115" s="85">
        <v>39</v>
      </c>
    </row>
    <row r="116" spans="1:17" ht="15.75" thickBot="1" x14ac:dyDescent="0.3">
      <c r="A116" s="115"/>
      <c r="B116" s="30" t="s">
        <v>260</v>
      </c>
      <c r="C116" s="30">
        <v>30</v>
      </c>
      <c r="D116" s="30">
        <v>2.02</v>
      </c>
      <c r="E116" s="30">
        <v>3.87</v>
      </c>
      <c r="F116" s="30">
        <v>12.13</v>
      </c>
      <c r="G116" s="30">
        <v>91.3</v>
      </c>
      <c r="H116" s="30">
        <v>1</v>
      </c>
      <c r="I116" s="32"/>
      <c r="J116" s="115"/>
      <c r="K116" s="30" t="s">
        <v>260</v>
      </c>
      <c r="L116" s="30">
        <v>40</v>
      </c>
      <c r="M116" s="30">
        <v>2.81</v>
      </c>
      <c r="N116" s="30">
        <v>3.97</v>
      </c>
      <c r="O116" s="30">
        <v>16.96</v>
      </c>
      <c r="P116" s="30">
        <v>114.7</v>
      </c>
      <c r="Q116" s="30">
        <v>1</v>
      </c>
    </row>
    <row r="117" spans="1:17" ht="30.75" thickBot="1" x14ac:dyDescent="0.3">
      <c r="A117" s="115"/>
      <c r="B117" s="30" t="s">
        <v>261</v>
      </c>
      <c r="C117" s="30">
        <v>150</v>
      </c>
      <c r="D117" s="30">
        <v>2.34</v>
      </c>
      <c r="E117" s="30">
        <v>2</v>
      </c>
      <c r="F117" s="30">
        <v>10.63</v>
      </c>
      <c r="G117" s="30">
        <v>70</v>
      </c>
      <c r="H117" s="30">
        <v>6</v>
      </c>
      <c r="I117" s="32"/>
      <c r="J117" s="115"/>
      <c r="K117" s="30" t="s">
        <v>261</v>
      </c>
      <c r="L117" s="30">
        <v>180</v>
      </c>
      <c r="M117" s="30">
        <v>2.85</v>
      </c>
      <c r="N117" s="30">
        <v>2.41</v>
      </c>
      <c r="O117" s="30">
        <v>14.36</v>
      </c>
      <c r="P117" s="30">
        <v>91</v>
      </c>
      <c r="Q117" s="30">
        <v>6</v>
      </c>
    </row>
    <row r="118" spans="1:17" ht="16.5" thickBot="1" x14ac:dyDescent="0.3">
      <c r="A118" s="114" t="s">
        <v>262</v>
      </c>
      <c r="B118" s="111"/>
      <c r="C118" s="89">
        <f>C115+C116+C117</f>
        <v>330</v>
      </c>
      <c r="D118" s="89">
        <f>D115+D116+D117</f>
        <v>6.3699999999999992</v>
      </c>
      <c r="E118" s="89">
        <f>E115+E116+E117</f>
        <v>9.07</v>
      </c>
      <c r="F118" s="89">
        <f>F115+F116+F117</f>
        <v>36.260000000000005</v>
      </c>
      <c r="G118" s="89">
        <f>G115+G116+G117</f>
        <v>251.88</v>
      </c>
      <c r="H118" s="39" t="s">
        <v>263</v>
      </c>
      <c r="I118" s="32"/>
      <c r="J118" s="114" t="s">
        <v>262</v>
      </c>
      <c r="K118" s="104"/>
      <c r="L118" s="89">
        <f>L115+L116+L117</f>
        <v>420</v>
      </c>
      <c r="M118" s="89">
        <f>M115+M116+M117</f>
        <v>8.84</v>
      </c>
      <c r="N118" s="89">
        <f>N115+N116+N117</f>
        <v>10.27</v>
      </c>
      <c r="O118" s="89">
        <f>O115+O116+O117</f>
        <v>52.760000000000005</v>
      </c>
      <c r="P118" s="89">
        <f>P115+P116+P117</f>
        <v>339.7</v>
      </c>
      <c r="Q118" s="91" t="s">
        <v>263</v>
      </c>
    </row>
    <row r="119" spans="1:17" ht="16.5" thickBot="1" x14ac:dyDescent="0.3">
      <c r="A119" s="112" t="s">
        <v>264</v>
      </c>
      <c r="B119" s="54" t="s">
        <v>265</v>
      </c>
      <c r="C119" s="36">
        <v>100</v>
      </c>
      <c r="D119" s="30">
        <v>0.41</v>
      </c>
      <c r="E119" s="30">
        <v>0.14000000000000001</v>
      </c>
      <c r="F119" s="30">
        <v>11.82</v>
      </c>
      <c r="G119" s="30">
        <v>49</v>
      </c>
      <c r="H119" s="30">
        <v>75</v>
      </c>
      <c r="I119" s="32"/>
      <c r="J119" s="112" t="s">
        <v>264</v>
      </c>
      <c r="K119" s="91" t="s">
        <v>265</v>
      </c>
      <c r="L119" s="36">
        <v>150</v>
      </c>
      <c r="M119" s="30">
        <f>D119/C119*L119</f>
        <v>0.61499999999999988</v>
      </c>
      <c r="N119" s="30">
        <f>E119/C119*L119</f>
        <v>0.21000000000000002</v>
      </c>
      <c r="O119" s="30">
        <f>F119/C119*L119</f>
        <v>17.73</v>
      </c>
      <c r="P119" s="30">
        <f>G119/C119*L119</f>
        <v>73.5</v>
      </c>
      <c r="Q119" s="30">
        <v>75</v>
      </c>
    </row>
    <row r="120" spans="1:17" ht="16.5" thickBot="1" x14ac:dyDescent="0.3">
      <c r="A120" s="112"/>
      <c r="B120" s="91" t="s">
        <v>266</v>
      </c>
      <c r="C120" s="91">
        <v>20</v>
      </c>
      <c r="D120" s="30">
        <v>1.5</v>
      </c>
      <c r="E120" s="30">
        <v>1.96</v>
      </c>
      <c r="F120" s="30">
        <v>14.88</v>
      </c>
      <c r="G120" s="30">
        <v>83.4</v>
      </c>
      <c r="H120" s="30">
        <v>19</v>
      </c>
      <c r="I120" s="32"/>
      <c r="J120" s="112"/>
      <c r="K120" s="91" t="s">
        <v>266</v>
      </c>
      <c r="L120" s="91">
        <v>20</v>
      </c>
      <c r="M120" s="91">
        <v>20</v>
      </c>
      <c r="N120" s="30">
        <v>1.5</v>
      </c>
      <c r="O120" s="30">
        <v>1.96</v>
      </c>
      <c r="P120" s="30">
        <v>14.88</v>
      </c>
      <c r="Q120" s="30">
        <v>83.4</v>
      </c>
    </row>
    <row r="121" spans="1:17" ht="16.5" thickBot="1" x14ac:dyDescent="0.3">
      <c r="A121" s="101" t="s">
        <v>267</v>
      </c>
      <c r="B121" s="102"/>
      <c r="C121" s="89">
        <f>C119+C120</f>
        <v>120</v>
      </c>
      <c r="D121" s="89">
        <f t="shared" ref="D121:G121" si="28">D119+D120</f>
        <v>1.91</v>
      </c>
      <c r="E121" s="89">
        <f t="shared" si="28"/>
        <v>2.1</v>
      </c>
      <c r="F121" s="89">
        <f t="shared" si="28"/>
        <v>26.700000000000003</v>
      </c>
      <c r="G121" s="89">
        <f t="shared" si="28"/>
        <v>132.4</v>
      </c>
      <c r="H121" s="33" t="s">
        <v>275</v>
      </c>
      <c r="I121" s="32"/>
      <c r="J121" s="101" t="s">
        <v>267</v>
      </c>
      <c r="K121" s="104"/>
      <c r="L121" s="89">
        <f>L119+L120</f>
        <v>170</v>
      </c>
      <c r="M121" s="89">
        <f t="shared" ref="M121:P121" si="29">M119+M120</f>
        <v>20.614999999999998</v>
      </c>
      <c r="N121" s="89">
        <f t="shared" si="29"/>
        <v>1.71</v>
      </c>
      <c r="O121" s="89">
        <f t="shared" si="29"/>
        <v>19.690000000000001</v>
      </c>
      <c r="P121" s="89">
        <f t="shared" si="29"/>
        <v>88.38</v>
      </c>
      <c r="Q121" s="33" t="s">
        <v>275</v>
      </c>
    </row>
    <row r="122" spans="1:17" ht="16.5" thickBot="1" x14ac:dyDescent="0.3">
      <c r="A122" s="105" t="s">
        <v>268</v>
      </c>
      <c r="B122" s="91" t="s">
        <v>310</v>
      </c>
      <c r="C122" s="30">
        <v>180</v>
      </c>
      <c r="D122" s="43">
        <v>4.4800000000000004</v>
      </c>
      <c r="E122" s="44">
        <v>4.42</v>
      </c>
      <c r="F122" s="44">
        <v>15.53</v>
      </c>
      <c r="G122" s="44">
        <v>139.80000000000001</v>
      </c>
      <c r="H122" s="52">
        <v>29</v>
      </c>
      <c r="I122" s="32"/>
      <c r="J122" s="105" t="s">
        <v>268</v>
      </c>
      <c r="K122" s="91" t="s">
        <v>310</v>
      </c>
      <c r="L122" s="30">
        <v>200</v>
      </c>
      <c r="M122" s="43">
        <v>5.1100000000000003</v>
      </c>
      <c r="N122" s="44">
        <v>6.64</v>
      </c>
      <c r="O122" s="44">
        <v>19.62</v>
      </c>
      <c r="P122" s="44">
        <v>158.6</v>
      </c>
      <c r="Q122" s="30">
        <v>29</v>
      </c>
    </row>
    <row r="123" spans="1:17" ht="15.75" thickBot="1" x14ac:dyDescent="0.3">
      <c r="A123" s="106"/>
      <c r="B123" s="57" t="s">
        <v>311</v>
      </c>
      <c r="C123" s="59">
        <v>60</v>
      </c>
      <c r="D123" s="57">
        <v>9.9</v>
      </c>
      <c r="E123" s="58">
        <v>10.88</v>
      </c>
      <c r="F123" s="58">
        <v>12.34</v>
      </c>
      <c r="G123" s="58">
        <v>194.9</v>
      </c>
      <c r="H123" s="59">
        <v>61</v>
      </c>
      <c r="I123" s="32"/>
      <c r="J123" s="106"/>
      <c r="K123" s="43" t="s">
        <v>311</v>
      </c>
      <c r="L123" s="59">
        <v>80</v>
      </c>
      <c r="M123" s="57">
        <v>11.78</v>
      </c>
      <c r="N123" s="58">
        <v>12.91</v>
      </c>
      <c r="O123" s="58">
        <v>14.9</v>
      </c>
      <c r="P123" s="58">
        <v>223</v>
      </c>
      <c r="Q123" s="30">
        <v>61</v>
      </c>
    </row>
    <row r="124" spans="1:17" ht="45.75" thickBot="1" x14ac:dyDescent="0.3">
      <c r="A124" s="107"/>
      <c r="B124" s="61" t="s">
        <v>287</v>
      </c>
      <c r="C124" s="60">
        <v>150</v>
      </c>
      <c r="D124" s="44">
        <v>4.07</v>
      </c>
      <c r="E124" s="44">
        <v>0.54</v>
      </c>
      <c r="F124" s="44">
        <v>26.61</v>
      </c>
      <c r="G124" s="44">
        <v>102.72</v>
      </c>
      <c r="H124" s="60">
        <v>44</v>
      </c>
      <c r="I124" s="32"/>
      <c r="J124" s="106"/>
      <c r="K124" s="62" t="s">
        <v>287</v>
      </c>
      <c r="L124" s="60">
        <v>200</v>
      </c>
      <c r="M124" s="43">
        <v>5.98</v>
      </c>
      <c r="N124" s="44">
        <v>0.81</v>
      </c>
      <c r="O124" s="44">
        <v>39.94</v>
      </c>
      <c r="P124" s="44">
        <v>169.32</v>
      </c>
      <c r="Q124" s="30">
        <v>44</v>
      </c>
    </row>
    <row r="125" spans="1:17" ht="15.75" thickBot="1" x14ac:dyDescent="0.3">
      <c r="A125" s="106"/>
      <c r="B125" s="30" t="s">
        <v>246</v>
      </c>
      <c r="C125" s="30">
        <v>25</v>
      </c>
      <c r="D125" s="40">
        <f>14.58/1000*C125</f>
        <v>0.36449999999999999</v>
      </c>
      <c r="E125" s="40">
        <f>70.82/1000*C125</f>
        <v>1.7704999999999997</v>
      </c>
      <c r="F125" s="40">
        <f>125.89/1000*C125</f>
        <v>3.1472500000000001</v>
      </c>
      <c r="G125" s="40">
        <f>1199/1000*C125</f>
        <v>29.975000000000001</v>
      </c>
      <c r="H125" s="30">
        <v>69</v>
      </c>
      <c r="I125" s="32"/>
      <c r="J125" s="106"/>
      <c r="K125" s="30" t="s">
        <v>246</v>
      </c>
      <c r="L125" s="59">
        <v>35</v>
      </c>
      <c r="M125" s="40">
        <f>14.58/1000*L125</f>
        <v>0.51029999999999998</v>
      </c>
      <c r="N125" s="40">
        <f>70.82/1000*L125</f>
        <v>2.4786999999999999</v>
      </c>
      <c r="O125" s="40">
        <f>125.89/1000*L125</f>
        <v>4.4061500000000002</v>
      </c>
      <c r="P125" s="40">
        <f>1199/1000*L125</f>
        <v>41.965000000000003</v>
      </c>
      <c r="Q125" s="30">
        <v>69</v>
      </c>
    </row>
    <row r="126" spans="1:17" ht="30.75" thickBot="1" x14ac:dyDescent="0.3">
      <c r="A126" s="106"/>
      <c r="B126" s="30" t="s">
        <v>312</v>
      </c>
      <c r="C126" s="30">
        <v>50</v>
      </c>
      <c r="D126" s="43">
        <v>0.64</v>
      </c>
      <c r="E126" s="44">
        <v>2.74</v>
      </c>
      <c r="F126" s="44">
        <v>3.76</v>
      </c>
      <c r="G126" s="44">
        <v>42.25</v>
      </c>
      <c r="H126" s="30">
        <v>19</v>
      </c>
      <c r="I126" s="32"/>
      <c r="J126" s="106"/>
      <c r="K126" s="62" t="s">
        <v>312</v>
      </c>
      <c r="L126" s="60">
        <v>60</v>
      </c>
      <c r="M126" s="44">
        <v>0.86</v>
      </c>
      <c r="N126" s="44">
        <v>3.65</v>
      </c>
      <c r="O126" s="44">
        <v>5.01</v>
      </c>
      <c r="P126" s="44">
        <v>56.34</v>
      </c>
      <c r="Q126" s="30">
        <v>19</v>
      </c>
    </row>
    <row r="127" spans="1:17" ht="30.75" thickBot="1" x14ac:dyDescent="0.3">
      <c r="A127" s="106"/>
      <c r="B127" s="30" t="s">
        <v>248</v>
      </c>
      <c r="C127" s="30">
        <v>150</v>
      </c>
      <c r="D127" s="30">
        <v>0.33</v>
      </c>
      <c r="E127" s="30">
        <v>0.02</v>
      </c>
      <c r="F127" s="30">
        <v>20.83</v>
      </c>
      <c r="G127" s="30">
        <v>84.75</v>
      </c>
      <c r="H127" s="30">
        <v>11</v>
      </c>
      <c r="I127" s="32"/>
      <c r="J127" s="106"/>
      <c r="K127" s="30" t="s">
        <v>248</v>
      </c>
      <c r="L127" s="30">
        <v>180</v>
      </c>
      <c r="M127" s="30">
        <v>0.4</v>
      </c>
      <c r="N127" s="30">
        <v>0.02</v>
      </c>
      <c r="O127" s="30">
        <v>24.99</v>
      </c>
      <c r="P127" s="30">
        <v>101.7</v>
      </c>
      <c r="Q127" s="30">
        <v>11</v>
      </c>
    </row>
    <row r="128" spans="1:17" ht="16.5" thickBot="1" x14ac:dyDescent="0.3">
      <c r="A128" s="106"/>
      <c r="B128" s="91" t="s">
        <v>247</v>
      </c>
      <c r="C128" s="91">
        <v>40</v>
      </c>
      <c r="D128" s="91">
        <f>8.5/100*C128</f>
        <v>3.4000000000000004</v>
      </c>
      <c r="E128" s="91">
        <f>3.3/100*C128</f>
        <v>1.32</v>
      </c>
      <c r="F128" s="91">
        <f>42.5/100*C128</f>
        <v>17</v>
      </c>
      <c r="G128" s="91">
        <f>259/100*C128</f>
        <v>103.6</v>
      </c>
      <c r="H128" s="91">
        <v>77</v>
      </c>
      <c r="I128" s="32"/>
      <c r="J128" s="106"/>
      <c r="K128" s="91" t="s">
        <v>247</v>
      </c>
      <c r="L128" s="91">
        <v>50</v>
      </c>
      <c r="M128" s="91">
        <f>8.5/100*L128</f>
        <v>4.25</v>
      </c>
      <c r="N128" s="91">
        <f>3.3/100*L128</f>
        <v>1.6500000000000001</v>
      </c>
      <c r="O128" s="91">
        <f>42.5/100*L128</f>
        <v>21.25</v>
      </c>
      <c r="P128" s="91">
        <f>259/100*L128</f>
        <v>129.5</v>
      </c>
      <c r="Q128" s="91">
        <v>77</v>
      </c>
    </row>
    <row r="129" spans="1:17" ht="15.75" thickBot="1" x14ac:dyDescent="0.3">
      <c r="A129" s="106"/>
      <c r="B129" s="59" t="s">
        <v>289</v>
      </c>
      <c r="C129" s="30">
        <v>25</v>
      </c>
      <c r="D129" s="30">
        <v>1.97</v>
      </c>
      <c r="E129" s="30">
        <v>0.25</v>
      </c>
      <c r="F129" s="30">
        <v>12.07</v>
      </c>
      <c r="G129" s="30">
        <v>59</v>
      </c>
      <c r="H129" s="30"/>
      <c r="I129" s="32"/>
      <c r="J129" s="106"/>
      <c r="K129" s="59" t="s">
        <v>289</v>
      </c>
      <c r="L129" s="59">
        <v>30</v>
      </c>
      <c r="M129" s="30">
        <v>2.37</v>
      </c>
      <c r="N129" s="30">
        <v>0.3</v>
      </c>
      <c r="O129" s="30">
        <v>14.49</v>
      </c>
      <c r="P129" s="30">
        <v>70.8</v>
      </c>
      <c r="Q129" s="30"/>
    </row>
    <row r="130" spans="1:17" ht="16.5" thickBot="1" x14ac:dyDescent="0.3">
      <c r="A130" s="108" t="s">
        <v>269</v>
      </c>
      <c r="B130" s="108"/>
      <c r="C130" s="64">
        <f>C122+C123+C124+C125+C126+C127+C128+C129</f>
        <v>680</v>
      </c>
      <c r="D130" s="83">
        <f t="shared" ref="D130:G130" si="30">D122+D123+D124+D125+D126+D127+D128+D129</f>
        <v>25.154499999999999</v>
      </c>
      <c r="E130" s="83">
        <f t="shared" si="30"/>
        <v>21.940499999999997</v>
      </c>
      <c r="F130" s="83">
        <f t="shared" si="30"/>
        <v>111.28725</v>
      </c>
      <c r="G130" s="83">
        <f t="shared" si="30"/>
        <v>756.99500000000012</v>
      </c>
      <c r="H130" s="87" t="s">
        <v>263</v>
      </c>
      <c r="I130" s="65"/>
      <c r="J130" s="108" t="s">
        <v>269</v>
      </c>
      <c r="K130" s="109"/>
      <c r="L130" s="66">
        <f>L122+L123+L124+L125+L126+L127+L128+L129</f>
        <v>835</v>
      </c>
      <c r="M130" s="63">
        <f t="shared" ref="M130:P130" si="31">M122+M123+M124+M125+M126+M127+M128+M129</f>
        <v>31.260300000000001</v>
      </c>
      <c r="N130" s="90">
        <f t="shared" si="31"/>
        <v>28.458699999999997</v>
      </c>
      <c r="O130" s="90">
        <f t="shared" si="31"/>
        <v>144.60615000000001</v>
      </c>
      <c r="P130" s="90">
        <f t="shared" si="31"/>
        <v>951.22500000000014</v>
      </c>
      <c r="Q130" s="87" t="s">
        <v>263</v>
      </c>
    </row>
    <row r="131" spans="1:17" ht="30.75" thickBot="1" x14ac:dyDescent="0.3">
      <c r="A131" s="106" t="s">
        <v>358</v>
      </c>
      <c r="B131" s="56" t="s">
        <v>313</v>
      </c>
      <c r="C131" s="60">
        <v>120</v>
      </c>
      <c r="D131" s="44">
        <v>14.03</v>
      </c>
      <c r="E131" s="44">
        <v>9.64</v>
      </c>
      <c r="F131" s="44">
        <v>13.72</v>
      </c>
      <c r="G131" s="44">
        <v>197.6</v>
      </c>
      <c r="H131" s="30">
        <v>46</v>
      </c>
      <c r="I131" s="32"/>
      <c r="J131" s="106" t="s">
        <v>358</v>
      </c>
      <c r="K131" s="56" t="s">
        <v>313</v>
      </c>
      <c r="L131" s="60">
        <v>150</v>
      </c>
      <c r="M131" s="44">
        <v>21.05</v>
      </c>
      <c r="N131" s="44">
        <v>14.46</v>
      </c>
      <c r="O131" s="44">
        <v>20.58</v>
      </c>
      <c r="P131" s="44">
        <v>296.39999999999998</v>
      </c>
      <c r="Q131" s="30">
        <v>46</v>
      </c>
    </row>
    <row r="132" spans="1:17" ht="16.5" thickBot="1" x14ac:dyDescent="0.3">
      <c r="A132" s="110"/>
      <c r="B132" s="95" t="s">
        <v>314</v>
      </c>
      <c r="C132" s="30">
        <v>150</v>
      </c>
      <c r="D132" s="43">
        <v>4.58</v>
      </c>
      <c r="E132" s="44">
        <v>4.08</v>
      </c>
      <c r="F132" s="44">
        <v>7.58</v>
      </c>
      <c r="G132" s="44">
        <v>85</v>
      </c>
      <c r="H132" s="30">
        <v>8</v>
      </c>
      <c r="I132" s="32"/>
      <c r="J132" s="110"/>
      <c r="K132" s="95" t="s">
        <v>314</v>
      </c>
      <c r="L132" s="30">
        <v>160</v>
      </c>
      <c r="M132" s="43">
        <v>4.88</v>
      </c>
      <c r="N132" s="44">
        <v>4.3499999999999996</v>
      </c>
      <c r="O132" s="44">
        <v>8.08</v>
      </c>
      <c r="P132" s="44">
        <v>90.66</v>
      </c>
      <c r="Q132" s="30">
        <v>8</v>
      </c>
    </row>
    <row r="133" spans="1:17" ht="16.5" thickBot="1" x14ac:dyDescent="0.3">
      <c r="A133" s="103" t="s">
        <v>273</v>
      </c>
      <c r="B133" s="104"/>
      <c r="C133" s="89">
        <f>C131+C132</f>
        <v>270</v>
      </c>
      <c r="D133" s="89">
        <f>D131+D132</f>
        <v>18.61</v>
      </c>
      <c r="E133" s="89">
        <f t="shared" ref="E133:G133" si="32">E131+E132</f>
        <v>13.72</v>
      </c>
      <c r="F133" s="89">
        <f t="shared" si="32"/>
        <v>21.3</v>
      </c>
      <c r="G133" s="89">
        <f t="shared" si="32"/>
        <v>282.60000000000002</v>
      </c>
      <c r="H133" s="39" t="s">
        <v>263</v>
      </c>
      <c r="I133" s="32"/>
      <c r="J133" s="103" t="s">
        <v>273</v>
      </c>
      <c r="K133" s="104"/>
      <c r="L133" s="89">
        <f>L131+L132</f>
        <v>310</v>
      </c>
      <c r="M133" s="89">
        <f>M131+M132</f>
        <v>25.93</v>
      </c>
      <c r="N133" s="89">
        <f t="shared" ref="N133:P133" si="33">N131+N132</f>
        <v>18.810000000000002</v>
      </c>
      <c r="O133" s="89">
        <f t="shared" si="33"/>
        <v>28.659999999999997</v>
      </c>
      <c r="P133" s="89">
        <f t="shared" si="33"/>
        <v>387.05999999999995</v>
      </c>
      <c r="Q133" s="39" t="s">
        <v>263</v>
      </c>
    </row>
    <row r="134" spans="1:17" ht="15.75" thickBot="1" x14ac:dyDescent="0.3"/>
    <row r="135" spans="1:17" ht="16.5" thickBot="1" x14ac:dyDescent="0.3">
      <c r="A135" s="103" t="s">
        <v>355</v>
      </c>
      <c r="B135" s="104"/>
      <c r="C135" s="41">
        <f>C118+C121+C130+C133</f>
        <v>1400</v>
      </c>
      <c r="D135" s="41">
        <f>D118+D121+D130+D133</f>
        <v>52.044499999999999</v>
      </c>
      <c r="E135" s="41">
        <f>E118+E121+E130+E133</f>
        <v>46.830499999999994</v>
      </c>
      <c r="F135" s="41">
        <f>F118+F121+F130+F133</f>
        <v>195.54725000000002</v>
      </c>
      <c r="G135" s="41">
        <f>G118+G121+G130+G133</f>
        <v>1423.875</v>
      </c>
      <c r="H135" s="91" t="s">
        <v>263</v>
      </c>
      <c r="I135" s="32"/>
      <c r="J135" s="103" t="s">
        <v>355</v>
      </c>
      <c r="K135" s="104"/>
      <c r="L135" s="41">
        <f>L118+L121+L130+L133</f>
        <v>1735</v>
      </c>
      <c r="M135" s="41">
        <f t="shared" ref="M135:O135" si="34">M118+M121+M130+M133</f>
        <v>86.645299999999992</v>
      </c>
      <c r="N135" s="41">
        <f t="shared" si="34"/>
        <v>59.248699999999999</v>
      </c>
      <c r="O135" s="41">
        <f t="shared" si="34"/>
        <v>245.71615</v>
      </c>
      <c r="P135" s="41">
        <f>P118+P121+P130+P133</f>
        <v>1766.365</v>
      </c>
      <c r="Q135" s="89"/>
    </row>
    <row r="137" spans="1:17" ht="15.75" thickBot="1" x14ac:dyDescent="0.3">
      <c r="A137" s="12" t="s">
        <v>315</v>
      </c>
      <c r="B137" s="12"/>
      <c r="C137" s="12" t="s">
        <v>277</v>
      </c>
      <c r="D137" s="12"/>
      <c r="E137" s="12"/>
      <c r="F137" s="12"/>
      <c r="G137" s="12"/>
      <c r="H137" s="12"/>
      <c r="I137" s="12"/>
      <c r="J137" s="11" t="s">
        <v>345</v>
      </c>
      <c r="K137" s="11"/>
      <c r="L137" s="11" t="s">
        <v>278</v>
      </c>
      <c r="M137" s="12"/>
      <c r="N137" s="12"/>
      <c r="O137" s="12"/>
      <c r="P137" s="12"/>
      <c r="Q137" s="12"/>
    </row>
    <row r="138" spans="1:17" ht="16.5" thickBot="1" x14ac:dyDescent="0.3">
      <c r="A138" s="116" t="s">
        <v>242</v>
      </c>
      <c r="B138" s="116" t="s">
        <v>249</v>
      </c>
      <c r="C138" s="116" t="s">
        <v>250</v>
      </c>
      <c r="D138" s="120" t="s">
        <v>251</v>
      </c>
      <c r="E138" s="121"/>
      <c r="F138" s="122"/>
      <c r="G138" s="123" t="s">
        <v>252</v>
      </c>
      <c r="H138" s="116" t="s">
        <v>253</v>
      </c>
      <c r="I138" s="32"/>
      <c r="J138" s="116" t="s">
        <v>242</v>
      </c>
      <c r="K138" s="116" t="s">
        <v>249</v>
      </c>
      <c r="L138" s="116" t="s">
        <v>250</v>
      </c>
      <c r="M138" s="120" t="s">
        <v>251</v>
      </c>
      <c r="N138" s="121"/>
      <c r="O138" s="122"/>
      <c r="P138" s="123" t="s">
        <v>252</v>
      </c>
      <c r="Q138" s="116" t="s">
        <v>253</v>
      </c>
    </row>
    <row r="139" spans="1:17" ht="32.25" thickBot="1" x14ac:dyDescent="0.3">
      <c r="A139" s="117"/>
      <c r="B139" s="117"/>
      <c r="C139" s="117"/>
      <c r="D139" s="33" t="s">
        <v>254</v>
      </c>
      <c r="E139" s="33" t="s">
        <v>255</v>
      </c>
      <c r="F139" s="33" t="s">
        <v>256</v>
      </c>
      <c r="G139" s="124"/>
      <c r="H139" s="117"/>
      <c r="I139" s="32"/>
      <c r="J139" s="117"/>
      <c r="K139" s="117"/>
      <c r="L139" s="117"/>
      <c r="M139" s="33" t="s">
        <v>254</v>
      </c>
      <c r="N139" s="33" t="s">
        <v>255</v>
      </c>
      <c r="O139" s="33" t="s">
        <v>256</v>
      </c>
      <c r="P139" s="124"/>
      <c r="Q139" s="117"/>
    </row>
    <row r="140" spans="1:17" ht="15.75" x14ac:dyDescent="0.25">
      <c r="A140" s="118" t="s">
        <v>317</v>
      </c>
      <c r="B140" s="111"/>
      <c r="C140" s="105"/>
      <c r="D140" s="105"/>
      <c r="E140" s="105"/>
      <c r="F140" s="105"/>
      <c r="G140" s="105"/>
      <c r="H140" s="105"/>
      <c r="I140" s="119"/>
      <c r="J140" s="118" t="s">
        <v>318</v>
      </c>
      <c r="K140" s="111"/>
      <c r="L140" s="105"/>
      <c r="M140" s="105"/>
      <c r="N140" s="105"/>
      <c r="O140" s="105"/>
      <c r="P140" s="105"/>
      <c r="Q140" s="105"/>
    </row>
    <row r="141" spans="1:17" ht="16.5" thickBot="1" x14ac:dyDescent="0.3">
      <c r="A141" s="107" t="s">
        <v>316</v>
      </c>
      <c r="B141" s="113"/>
      <c r="C141" s="110"/>
      <c r="D141" s="110"/>
      <c r="E141" s="110"/>
      <c r="F141" s="110"/>
      <c r="G141" s="110"/>
      <c r="H141" s="106"/>
      <c r="I141" s="119"/>
      <c r="J141" s="114" t="s">
        <v>316</v>
      </c>
      <c r="K141" s="102"/>
      <c r="L141" s="110"/>
      <c r="M141" s="110"/>
      <c r="N141" s="110"/>
      <c r="O141" s="110"/>
      <c r="P141" s="110"/>
      <c r="Q141" s="106"/>
    </row>
    <row r="142" spans="1:17" ht="32.25" thickBot="1" x14ac:dyDescent="0.3">
      <c r="A142" s="115" t="s">
        <v>280</v>
      </c>
      <c r="B142" s="48" t="s">
        <v>319</v>
      </c>
      <c r="C142" s="42">
        <v>150</v>
      </c>
      <c r="D142" s="43">
        <v>4.7</v>
      </c>
      <c r="E142" s="44">
        <v>7.55</v>
      </c>
      <c r="F142" s="44">
        <v>30.44</v>
      </c>
      <c r="G142" s="44">
        <v>232.73</v>
      </c>
      <c r="H142" s="85">
        <v>42</v>
      </c>
      <c r="I142" s="51"/>
      <c r="J142" s="115" t="s">
        <v>280</v>
      </c>
      <c r="K142" s="47" t="s">
        <v>319</v>
      </c>
      <c r="L142" s="42">
        <v>200</v>
      </c>
      <c r="M142" s="43">
        <v>7.4</v>
      </c>
      <c r="N142" s="44">
        <v>10.8</v>
      </c>
      <c r="O142" s="44">
        <v>32.799999999999997</v>
      </c>
      <c r="P142" s="44">
        <v>274.2</v>
      </c>
      <c r="Q142" s="85">
        <v>42</v>
      </c>
    </row>
    <row r="143" spans="1:17" ht="15.75" thickBot="1" x14ac:dyDescent="0.3">
      <c r="A143" s="115"/>
      <c r="B143" s="30" t="s">
        <v>260</v>
      </c>
      <c r="C143" s="30">
        <v>30</v>
      </c>
      <c r="D143" s="30">
        <v>2.02</v>
      </c>
      <c r="E143" s="30">
        <v>3.87</v>
      </c>
      <c r="F143" s="30">
        <v>12.13</v>
      </c>
      <c r="G143" s="30">
        <v>91.3</v>
      </c>
      <c r="H143" s="30">
        <v>1</v>
      </c>
      <c r="I143" s="32"/>
      <c r="J143" s="115"/>
      <c r="K143" s="30" t="s">
        <v>260</v>
      </c>
      <c r="L143" s="30">
        <v>40</v>
      </c>
      <c r="M143" s="30">
        <v>2.81</v>
      </c>
      <c r="N143" s="30">
        <v>3.97</v>
      </c>
      <c r="O143" s="30">
        <v>16.96</v>
      </c>
      <c r="P143" s="30">
        <v>114.7</v>
      </c>
      <c r="Q143" s="30">
        <v>1</v>
      </c>
    </row>
    <row r="144" spans="1:17" ht="15.75" thickBot="1" x14ac:dyDescent="0.3">
      <c r="A144" s="115"/>
      <c r="B144" s="30" t="s">
        <v>282</v>
      </c>
      <c r="C144" s="30">
        <v>150</v>
      </c>
      <c r="D144" s="43">
        <v>3.15</v>
      </c>
      <c r="E144" s="44">
        <v>2.72</v>
      </c>
      <c r="F144" s="44">
        <v>12.96</v>
      </c>
      <c r="G144" s="44">
        <v>89</v>
      </c>
      <c r="H144" s="30">
        <v>7</v>
      </c>
      <c r="I144" s="32"/>
      <c r="J144" s="115"/>
      <c r="K144" s="30" t="s">
        <v>282</v>
      </c>
      <c r="L144" s="30">
        <v>180</v>
      </c>
      <c r="M144" s="43">
        <v>3.67</v>
      </c>
      <c r="N144" s="44">
        <v>3.19</v>
      </c>
      <c r="O144" s="44">
        <v>15.82</v>
      </c>
      <c r="P144" s="44">
        <v>107</v>
      </c>
      <c r="Q144" s="30">
        <v>7</v>
      </c>
    </row>
    <row r="145" spans="1:17" ht="16.5" thickBot="1" x14ac:dyDescent="0.3">
      <c r="A145" s="101" t="s">
        <v>262</v>
      </c>
      <c r="B145" s="111"/>
      <c r="C145" s="89">
        <f>C142+C143+C144</f>
        <v>330</v>
      </c>
      <c r="D145" s="89">
        <f>D142+D143+D144</f>
        <v>9.870000000000001</v>
      </c>
      <c r="E145" s="89">
        <f>E142+E143+E144</f>
        <v>14.14</v>
      </c>
      <c r="F145" s="89">
        <f>F142+F143+F144</f>
        <v>55.53</v>
      </c>
      <c r="G145" s="89">
        <f>G142+G143+G144</f>
        <v>413.03</v>
      </c>
      <c r="H145" s="39" t="s">
        <v>263</v>
      </c>
      <c r="I145" s="32"/>
      <c r="J145" s="101" t="s">
        <v>262</v>
      </c>
      <c r="K145" s="111"/>
      <c r="L145" s="89">
        <f>L142+L143+L144</f>
        <v>420</v>
      </c>
      <c r="M145" s="89">
        <f>M142+M143+M144</f>
        <v>13.88</v>
      </c>
      <c r="N145" s="89">
        <f>N142+N143+N144</f>
        <v>17.96</v>
      </c>
      <c r="O145" s="89">
        <f>O142+O143+O144</f>
        <v>65.58</v>
      </c>
      <c r="P145" s="89">
        <f>P142+P143+P144</f>
        <v>495.9</v>
      </c>
      <c r="Q145" s="91" t="s">
        <v>263</v>
      </c>
    </row>
    <row r="146" spans="1:17" ht="32.25" thickBot="1" x14ac:dyDescent="0.3">
      <c r="A146" s="53" t="s">
        <v>264</v>
      </c>
      <c r="B146" s="85" t="s">
        <v>284</v>
      </c>
      <c r="C146" s="36">
        <v>95</v>
      </c>
      <c r="D146" s="30">
        <f>M146/L146*C146</f>
        <v>0.38</v>
      </c>
      <c r="E146" s="30">
        <f>N146/L146*C146</f>
        <v>0.38</v>
      </c>
      <c r="F146" s="30">
        <f>O146/L146*C146</f>
        <v>9.31</v>
      </c>
      <c r="G146" s="30">
        <f>P146/L146*C146</f>
        <v>44.65</v>
      </c>
      <c r="H146" s="30">
        <v>75</v>
      </c>
      <c r="I146" s="32"/>
      <c r="J146" s="53" t="s">
        <v>264</v>
      </c>
      <c r="K146" s="69" t="s">
        <v>284</v>
      </c>
      <c r="L146" s="36">
        <v>100</v>
      </c>
      <c r="M146" s="30">
        <v>0.4</v>
      </c>
      <c r="N146" s="30">
        <v>0.4</v>
      </c>
      <c r="O146" s="30">
        <v>9.8000000000000007</v>
      </c>
      <c r="P146" s="30">
        <v>47</v>
      </c>
      <c r="Q146" s="30">
        <v>75</v>
      </c>
    </row>
    <row r="147" spans="1:17" ht="16.5" thickBot="1" x14ac:dyDescent="0.3">
      <c r="A147" s="125" t="s">
        <v>267</v>
      </c>
      <c r="B147" s="126"/>
      <c r="C147" s="94">
        <f>C146</f>
        <v>95</v>
      </c>
      <c r="D147" s="94">
        <f t="shared" ref="D147:G147" si="35">D146</f>
        <v>0.38</v>
      </c>
      <c r="E147" s="94">
        <f t="shared" si="35"/>
        <v>0.38</v>
      </c>
      <c r="F147" s="94">
        <f t="shared" si="35"/>
        <v>9.31</v>
      </c>
      <c r="G147" s="94">
        <f t="shared" si="35"/>
        <v>44.65</v>
      </c>
      <c r="H147" s="67" t="s">
        <v>275</v>
      </c>
      <c r="I147" s="68"/>
      <c r="J147" s="125" t="s">
        <v>267</v>
      </c>
      <c r="K147" s="127"/>
      <c r="L147" s="94">
        <f>L146</f>
        <v>100</v>
      </c>
      <c r="M147" s="94">
        <f t="shared" ref="M147:P147" si="36">M146</f>
        <v>0.4</v>
      </c>
      <c r="N147" s="94">
        <f t="shared" si="36"/>
        <v>0.4</v>
      </c>
      <c r="O147" s="94">
        <f t="shared" si="36"/>
        <v>9.8000000000000007</v>
      </c>
      <c r="P147" s="94">
        <f t="shared" si="36"/>
        <v>47</v>
      </c>
      <c r="Q147" s="67" t="s">
        <v>275</v>
      </c>
    </row>
    <row r="148" spans="1:17" ht="32.25" thickBot="1" x14ac:dyDescent="0.3">
      <c r="A148" s="105" t="s">
        <v>268</v>
      </c>
      <c r="B148" s="91" t="s">
        <v>320</v>
      </c>
      <c r="C148" s="30">
        <v>180</v>
      </c>
      <c r="D148" s="43">
        <v>2.83</v>
      </c>
      <c r="E148" s="44">
        <v>4.08</v>
      </c>
      <c r="F148" s="44">
        <v>11.62</v>
      </c>
      <c r="G148" s="44">
        <v>99.6</v>
      </c>
      <c r="H148" s="52">
        <v>22</v>
      </c>
      <c r="I148" s="32"/>
      <c r="J148" s="105" t="s">
        <v>268</v>
      </c>
      <c r="K148" s="91" t="s">
        <v>320</v>
      </c>
      <c r="L148" s="30">
        <v>200</v>
      </c>
      <c r="M148" s="43">
        <v>3.54</v>
      </c>
      <c r="N148" s="44">
        <v>5.0999999999999996</v>
      </c>
      <c r="O148" s="44">
        <v>14.53</v>
      </c>
      <c r="P148" s="44">
        <v>119</v>
      </c>
      <c r="Q148" s="30">
        <v>22</v>
      </c>
    </row>
    <row r="149" spans="1:17" ht="30.75" thickBot="1" x14ac:dyDescent="0.3">
      <c r="A149" s="106"/>
      <c r="B149" s="30" t="s">
        <v>286</v>
      </c>
      <c r="C149" s="30">
        <v>80</v>
      </c>
      <c r="D149" s="43">
        <v>10.28</v>
      </c>
      <c r="E149" s="44">
        <v>8.27</v>
      </c>
      <c r="F149" s="44">
        <v>2.64</v>
      </c>
      <c r="G149" s="44">
        <v>126</v>
      </c>
      <c r="H149" s="30">
        <v>62</v>
      </c>
      <c r="I149" s="32"/>
      <c r="J149" s="106"/>
      <c r="K149" s="30" t="s">
        <v>286</v>
      </c>
      <c r="L149" s="30">
        <v>100</v>
      </c>
      <c r="M149" s="43">
        <v>13.75</v>
      </c>
      <c r="N149" s="44">
        <v>10.86</v>
      </c>
      <c r="O149" s="44">
        <v>3.49</v>
      </c>
      <c r="P149" s="44">
        <v>166.66</v>
      </c>
      <c r="Q149" s="30">
        <v>62</v>
      </c>
    </row>
    <row r="150" spans="1:17" ht="45.75" thickBot="1" x14ac:dyDescent="0.3">
      <c r="A150" s="106"/>
      <c r="B150" s="57" t="s">
        <v>321</v>
      </c>
      <c r="C150" s="30">
        <v>120</v>
      </c>
      <c r="D150" s="43">
        <v>10.43</v>
      </c>
      <c r="E150" s="44">
        <v>5.58</v>
      </c>
      <c r="F150" s="44">
        <v>54.45</v>
      </c>
      <c r="G150" s="44">
        <v>240.5</v>
      </c>
      <c r="H150" s="30">
        <v>30</v>
      </c>
      <c r="I150" s="32"/>
      <c r="J150" s="106"/>
      <c r="K150" s="43" t="s">
        <v>321</v>
      </c>
      <c r="L150" s="59">
        <v>150</v>
      </c>
      <c r="M150" s="43">
        <v>11.64</v>
      </c>
      <c r="N150" s="44">
        <v>7.24</v>
      </c>
      <c r="O150" s="44">
        <v>60</v>
      </c>
      <c r="P150" s="44">
        <v>351.74</v>
      </c>
      <c r="Q150" s="30">
        <v>30</v>
      </c>
    </row>
    <row r="151" spans="1:17" ht="45.75" thickBot="1" x14ac:dyDescent="0.3">
      <c r="A151" s="107"/>
      <c r="B151" s="61" t="s">
        <v>322</v>
      </c>
      <c r="C151" s="30">
        <v>50</v>
      </c>
      <c r="D151" s="43">
        <v>0.63</v>
      </c>
      <c r="E151" s="44">
        <v>2.2799999999999998</v>
      </c>
      <c r="F151" s="44">
        <v>4.0599999999999996</v>
      </c>
      <c r="G151" s="44">
        <v>39.33</v>
      </c>
      <c r="H151" s="30">
        <v>18</v>
      </c>
      <c r="I151" s="32"/>
      <c r="J151" s="106"/>
      <c r="K151" s="62" t="s">
        <v>322</v>
      </c>
      <c r="L151" s="60">
        <v>60</v>
      </c>
      <c r="M151" s="43">
        <v>0.84</v>
      </c>
      <c r="N151" s="44">
        <v>3.04</v>
      </c>
      <c r="O151" s="44">
        <v>5.41</v>
      </c>
      <c r="P151" s="44">
        <v>52.44</v>
      </c>
      <c r="Q151" s="30">
        <v>18</v>
      </c>
    </row>
    <row r="152" spans="1:17" ht="15.75" thickBot="1" x14ac:dyDescent="0.3">
      <c r="A152" s="107"/>
      <c r="B152" s="60" t="s">
        <v>288</v>
      </c>
      <c r="C152" s="30">
        <v>150</v>
      </c>
      <c r="D152" s="43">
        <v>0.43</v>
      </c>
      <c r="E152" s="44">
        <v>0.04</v>
      </c>
      <c r="F152" s="44">
        <v>22.65</v>
      </c>
      <c r="G152" s="44">
        <v>92.7</v>
      </c>
      <c r="H152" s="30">
        <v>12</v>
      </c>
      <c r="I152" s="32"/>
      <c r="J152" s="107"/>
      <c r="K152" s="60" t="s">
        <v>288</v>
      </c>
      <c r="L152" s="30">
        <v>180</v>
      </c>
      <c r="M152" s="43">
        <v>0.51</v>
      </c>
      <c r="N152" s="44">
        <v>0.5</v>
      </c>
      <c r="O152" s="44">
        <v>27.18</v>
      </c>
      <c r="P152" s="44">
        <v>111.24</v>
      </c>
      <c r="Q152" s="30">
        <v>12</v>
      </c>
    </row>
    <row r="153" spans="1:17" ht="16.5" thickBot="1" x14ac:dyDescent="0.3">
      <c r="A153" s="106"/>
      <c r="B153" s="91" t="s">
        <v>247</v>
      </c>
      <c r="C153" s="91">
        <v>40</v>
      </c>
      <c r="D153" s="91">
        <f>8.5/100*C153</f>
        <v>3.4000000000000004</v>
      </c>
      <c r="E153" s="91">
        <f>3.3/100*C153</f>
        <v>1.32</v>
      </c>
      <c r="F153" s="91">
        <f>42.5/100*C153</f>
        <v>17</v>
      </c>
      <c r="G153" s="91">
        <f>259/100*C153</f>
        <v>103.6</v>
      </c>
      <c r="H153" s="91">
        <v>77</v>
      </c>
      <c r="I153" s="32"/>
      <c r="J153" s="106"/>
      <c r="K153" s="91" t="s">
        <v>247</v>
      </c>
      <c r="L153" s="91">
        <v>50</v>
      </c>
      <c r="M153" s="91">
        <f>8.5/100*L153</f>
        <v>4.25</v>
      </c>
      <c r="N153" s="91">
        <f>3.3/100*L153</f>
        <v>1.6500000000000001</v>
      </c>
      <c r="O153" s="91">
        <f>42.5/100*L153</f>
        <v>21.25</v>
      </c>
      <c r="P153" s="91">
        <f>259/100*L153</f>
        <v>129.5</v>
      </c>
      <c r="Q153" s="91">
        <v>77</v>
      </c>
    </row>
    <row r="154" spans="1:17" ht="15.75" thickBot="1" x14ac:dyDescent="0.3">
      <c r="A154" s="106"/>
      <c r="B154" s="59" t="s">
        <v>289</v>
      </c>
      <c r="C154" s="59">
        <v>25</v>
      </c>
      <c r="D154" s="30">
        <v>1.97</v>
      </c>
      <c r="E154" s="30">
        <v>0.25</v>
      </c>
      <c r="F154" s="30">
        <v>12.07</v>
      </c>
      <c r="G154" s="30">
        <v>59</v>
      </c>
      <c r="H154" s="30"/>
      <c r="I154" s="32"/>
      <c r="J154" s="106"/>
      <c r="K154" s="59" t="s">
        <v>289</v>
      </c>
      <c r="L154" s="30">
        <v>30</v>
      </c>
      <c r="M154" s="30">
        <v>2.37</v>
      </c>
      <c r="N154" s="30">
        <v>0.3</v>
      </c>
      <c r="O154" s="30">
        <v>14.49</v>
      </c>
      <c r="P154" s="30">
        <v>70.8</v>
      </c>
      <c r="Q154" s="30"/>
    </row>
    <row r="155" spans="1:17" ht="16.5" thickBot="1" x14ac:dyDescent="0.3">
      <c r="A155" s="108" t="s">
        <v>269</v>
      </c>
      <c r="B155" s="108"/>
      <c r="C155" s="83">
        <f>C148+C149+C150+C151+C152+C153+C154</f>
        <v>645</v>
      </c>
      <c r="D155" s="83">
        <f t="shared" ref="D155:F155" si="37">D148+D149+D150+D151+D152+D153+D154</f>
        <v>29.97</v>
      </c>
      <c r="E155" s="83">
        <f t="shared" si="37"/>
        <v>21.82</v>
      </c>
      <c r="F155" s="83">
        <f t="shared" si="37"/>
        <v>124.49000000000001</v>
      </c>
      <c r="G155" s="83">
        <f>G148+G149+G150+G151+G152+G153+G154</f>
        <v>760.73</v>
      </c>
      <c r="H155" s="87" t="s">
        <v>263</v>
      </c>
      <c r="I155" s="88"/>
      <c r="J155" s="108" t="s">
        <v>269</v>
      </c>
      <c r="K155" s="108"/>
      <c r="L155" s="63">
        <f>L148+L149+L150+L152+L153+L154</f>
        <v>710</v>
      </c>
      <c r="M155" s="90">
        <f t="shared" ref="M155:P155" si="38">M148+M149+M150+M152+M153+M154</f>
        <v>36.059999999999995</v>
      </c>
      <c r="N155" s="90">
        <f t="shared" si="38"/>
        <v>25.65</v>
      </c>
      <c r="O155" s="90">
        <f t="shared" si="38"/>
        <v>140.94</v>
      </c>
      <c r="P155" s="90">
        <f t="shared" si="38"/>
        <v>948.93999999999994</v>
      </c>
      <c r="Q155" s="87" t="s">
        <v>263</v>
      </c>
    </row>
    <row r="156" spans="1:17" ht="15.75" thickBot="1" x14ac:dyDescent="0.3">
      <c r="A156" s="106" t="s">
        <v>358</v>
      </c>
      <c r="B156" s="30" t="s">
        <v>323</v>
      </c>
      <c r="C156" s="30">
        <v>60</v>
      </c>
      <c r="D156" s="43">
        <v>11.3</v>
      </c>
      <c r="E156" s="44">
        <v>17.649999999999999</v>
      </c>
      <c r="F156" s="44">
        <v>62.08</v>
      </c>
      <c r="G156" s="44">
        <v>428</v>
      </c>
      <c r="H156" s="30">
        <v>55</v>
      </c>
      <c r="I156" s="32"/>
      <c r="J156" s="106" t="s">
        <v>358</v>
      </c>
      <c r="K156" s="30" t="s">
        <v>323</v>
      </c>
      <c r="L156" s="30">
        <v>80</v>
      </c>
      <c r="M156" s="43">
        <v>11.8</v>
      </c>
      <c r="N156" s="44">
        <v>10.6</v>
      </c>
      <c r="O156" s="44">
        <v>72.900000000000006</v>
      </c>
      <c r="P156" s="44">
        <v>434</v>
      </c>
      <c r="Q156" s="30">
        <v>55</v>
      </c>
    </row>
    <row r="157" spans="1:17" ht="16.5" thickBot="1" x14ac:dyDescent="0.3">
      <c r="A157" s="110"/>
      <c r="B157" s="79" t="s">
        <v>272</v>
      </c>
      <c r="C157" s="30">
        <v>150</v>
      </c>
      <c r="D157" s="30">
        <v>0.04</v>
      </c>
      <c r="E157" s="30">
        <v>0.01</v>
      </c>
      <c r="F157" s="30">
        <v>6.99</v>
      </c>
      <c r="G157" s="30">
        <v>28</v>
      </c>
      <c r="H157" s="30">
        <v>3</v>
      </c>
      <c r="I157" s="32"/>
      <c r="J157" s="110"/>
      <c r="K157" s="79" t="s">
        <v>272</v>
      </c>
      <c r="L157" s="30">
        <v>180</v>
      </c>
      <c r="M157" s="30">
        <v>0.06</v>
      </c>
      <c r="N157" s="30">
        <v>0.02</v>
      </c>
      <c r="O157" s="30">
        <v>9.99</v>
      </c>
      <c r="P157" s="30">
        <v>40</v>
      </c>
      <c r="Q157" s="30">
        <v>3</v>
      </c>
    </row>
    <row r="158" spans="1:17" ht="16.5" thickBot="1" x14ac:dyDescent="0.3">
      <c r="A158" s="103" t="s">
        <v>273</v>
      </c>
      <c r="B158" s="104"/>
      <c r="C158" s="89">
        <f>C156+C157</f>
        <v>210</v>
      </c>
      <c r="D158" s="89">
        <f>D156+D157</f>
        <v>11.34</v>
      </c>
      <c r="E158" s="89">
        <f t="shared" ref="E158:G158" si="39">E156+E157</f>
        <v>17.66</v>
      </c>
      <c r="F158" s="89">
        <f t="shared" si="39"/>
        <v>69.069999999999993</v>
      </c>
      <c r="G158" s="89">
        <f t="shared" si="39"/>
        <v>456</v>
      </c>
      <c r="H158" s="39" t="s">
        <v>263</v>
      </c>
      <c r="I158" s="32"/>
      <c r="J158" s="103" t="s">
        <v>273</v>
      </c>
      <c r="K158" s="111"/>
      <c r="L158" s="89">
        <f>L156+L157</f>
        <v>260</v>
      </c>
      <c r="M158" s="89">
        <f>M156+M157</f>
        <v>11.860000000000001</v>
      </c>
      <c r="N158" s="89">
        <f t="shared" ref="N158:P158" si="40">N156+N157</f>
        <v>10.62</v>
      </c>
      <c r="O158" s="89">
        <f t="shared" si="40"/>
        <v>82.89</v>
      </c>
      <c r="P158" s="89">
        <f t="shared" si="40"/>
        <v>474</v>
      </c>
      <c r="Q158" s="39" t="s">
        <v>263</v>
      </c>
    </row>
    <row r="159" spans="1:17" ht="15.75" thickBot="1" x14ac:dyDescent="0.3">
      <c r="K159" s="81"/>
    </row>
    <row r="160" spans="1:17" ht="16.5" thickBot="1" x14ac:dyDescent="0.3">
      <c r="A160" s="103" t="s">
        <v>351</v>
      </c>
      <c r="B160" s="104"/>
      <c r="C160" s="41">
        <f>C145+C147+C155+C158</f>
        <v>1280</v>
      </c>
      <c r="D160" s="41">
        <f t="shared" ref="D160:G160" si="41">D145+D147+D155+D158</f>
        <v>51.56</v>
      </c>
      <c r="E160" s="41">
        <f t="shared" si="41"/>
        <v>54</v>
      </c>
      <c r="F160" s="41">
        <f t="shared" si="41"/>
        <v>258.39999999999998</v>
      </c>
      <c r="G160" s="41">
        <f t="shared" si="41"/>
        <v>1674.4099999999999</v>
      </c>
      <c r="H160" s="91" t="s">
        <v>263</v>
      </c>
      <c r="I160" s="32"/>
      <c r="J160" s="108" t="s">
        <v>351</v>
      </c>
      <c r="K160" s="108"/>
      <c r="L160" s="82">
        <f>L145+L147+L155+L158</f>
        <v>1490</v>
      </c>
      <c r="M160" s="82">
        <f>M145+M147+M155+M158</f>
        <v>62.199999999999996</v>
      </c>
      <c r="N160" s="82">
        <f>N145+N147+N155+N158</f>
        <v>54.629999999999995</v>
      </c>
      <c r="O160" s="82">
        <f>O145+O147+O155+O158</f>
        <v>299.20999999999998</v>
      </c>
      <c r="P160" s="82">
        <f>P145+P147+P155+P158</f>
        <v>1965.84</v>
      </c>
      <c r="Q160" s="93"/>
    </row>
    <row r="162" spans="1:17" ht="15.75" thickBot="1" x14ac:dyDescent="0.3">
      <c r="A162" s="12" t="s">
        <v>324</v>
      </c>
      <c r="B162" s="12"/>
      <c r="C162" s="12" t="s">
        <v>277</v>
      </c>
      <c r="D162" s="12"/>
      <c r="E162" s="12"/>
      <c r="F162" s="12"/>
      <c r="G162" s="12"/>
      <c r="H162" s="12"/>
      <c r="I162" s="12"/>
      <c r="J162" s="12" t="s">
        <v>345</v>
      </c>
      <c r="K162" s="12"/>
      <c r="L162" s="12" t="s">
        <v>278</v>
      </c>
      <c r="M162" s="12"/>
      <c r="N162" s="12"/>
      <c r="O162" s="12"/>
      <c r="P162" s="12"/>
      <c r="Q162" s="12"/>
    </row>
    <row r="163" spans="1:17" ht="16.5" thickBot="1" x14ac:dyDescent="0.3">
      <c r="A163" s="116" t="s">
        <v>242</v>
      </c>
      <c r="B163" s="116" t="s">
        <v>249</v>
      </c>
      <c r="C163" s="116" t="s">
        <v>250</v>
      </c>
      <c r="D163" s="120" t="s">
        <v>251</v>
      </c>
      <c r="E163" s="121"/>
      <c r="F163" s="122"/>
      <c r="G163" s="123" t="s">
        <v>252</v>
      </c>
      <c r="H163" s="116" t="s">
        <v>253</v>
      </c>
      <c r="I163" s="32"/>
      <c r="J163" s="116" t="s">
        <v>242</v>
      </c>
      <c r="K163" s="116" t="s">
        <v>249</v>
      </c>
      <c r="L163" s="116" t="s">
        <v>250</v>
      </c>
      <c r="M163" s="120" t="s">
        <v>251</v>
      </c>
      <c r="N163" s="121"/>
      <c r="O163" s="122"/>
      <c r="P163" s="123" t="s">
        <v>252</v>
      </c>
      <c r="Q163" s="116" t="s">
        <v>253</v>
      </c>
    </row>
    <row r="164" spans="1:17" ht="32.25" thickBot="1" x14ac:dyDescent="0.3">
      <c r="A164" s="117"/>
      <c r="B164" s="117"/>
      <c r="C164" s="117"/>
      <c r="D164" s="33" t="s">
        <v>254</v>
      </c>
      <c r="E164" s="33" t="s">
        <v>255</v>
      </c>
      <c r="F164" s="33" t="s">
        <v>256</v>
      </c>
      <c r="G164" s="124"/>
      <c r="H164" s="117"/>
      <c r="I164" s="32"/>
      <c r="J164" s="117"/>
      <c r="K164" s="117"/>
      <c r="L164" s="117"/>
      <c r="M164" s="33" t="s">
        <v>254</v>
      </c>
      <c r="N164" s="33" t="s">
        <v>255</v>
      </c>
      <c r="O164" s="33" t="s">
        <v>256</v>
      </c>
      <c r="P164" s="124"/>
      <c r="Q164" s="117"/>
    </row>
    <row r="165" spans="1:17" ht="15.75" x14ac:dyDescent="0.25">
      <c r="A165" s="118" t="s">
        <v>257</v>
      </c>
      <c r="B165" s="111"/>
      <c r="C165" s="105"/>
      <c r="D165" s="105"/>
      <c r="E165" s="105"/>
      <c r="F165" s="105"/>
      <c r="G165" s="105"/>
      <c r="H165" s="105"/>
      <c r="I165" s="119"/>
      <c r="J165" s="118" t="s">
        <v>257</v>
      </c>
      <c r="K165" s="111"/>
      <c r="L165" s="105"/>
      <c r="M165" s="105"/>
      <c r="N165" s="105"/>
      <c r="O165" s="105"/>
      <c r="P165" s="105"/>
      <c r="Q165" s="105"/>
    </row>
    <row r="166" spans="1:17" ht="16.5" thickBot="1" x14ac:dyDescent="0.3">
      <c r="A166" s="107" t="s">
        <v>325</v>
      </c>
      <c r="B166" s="113"/>
      <c r="C166" s="110"/>
      <c r="D166" s="110"/>
      <c r="E166" s="110"/>
      <c r="F166" s="110"/>
      <c r="G166" s="110"/>
      <c r="H166" s="106"/>
      <c r="I166" s="119"/>
      <c r="J166" s="107" t="s">
        <v>325</v>
      </c>
      <c r="K166" s="113"/>
      <c r="L166" s="110"/>
      <c r="M166" s="110"/>
      <c r="N166" s="110"/>
      <c r="O166" s="110"/>
      <c r="P166" s="110"/>
      <c r="Q166" s="106"/>
    </row>
    <row r="167" spans="1:17" ht="32.25" thickBot="1" x14ac:dyDescent="0.3">
      <c r="A167" s="115" t="s">
        <v>280</v>
      </c>
      <c r="B167" s="48" t="s">
        <v>326</v>
      </c>
      <c r="C167" s="42">
        <v>150</v>
      </c>
      <c r="D167" s="43">
        <v>3.45</v>
      </c>
      <c r="E167" s="44">
        <v>3.38</v>
      </c>
      <c r="F167" s="44">
        <v>21.23</v>
      </c>
      <c r="G167" s="44">
        <v>129.16</v>
      </c>
      <c r="H167" s="85">
        <v>38</v>
      </c>
      <c r="I167" s="51"/>
      <c r="J167" s="115" t="s">
        <v>280</v>
      </c>
      <c r="K167" s="47" t="s">
        <v>326</v>
      </c>
      <c r="L167" s="42">
        <v>200</v>
      </c>
      <c r="M167" s="43">
        <v>4.59</v>
      </c>
      <c r="N167" s="44">
        <v>4.9000000000000004</v>
      </c>
      <c r="O167" s="44">
        <v>26.32</v>
      </c>
      <c r="P167" s="44">
        <v>168</v>
      </c>
      <c r="Q167" s="85">
        <v>38</v>
      </c>
    </row>
    <row r="168" spans="1:17" ht="15.75" thickBot="1" x14ac:dyDescent="0.3">
      <c r="A168" s="115"/>
      <c r="B168" s="30" t="s">
        <v>260</v>
      </c>
      <c r="C168" s="30">
        <v>30</v>
      </c>
      <c r="D168" s="30">
        <v>2.02</v>
      </c>
      <c r="E168" s="30">
        <v>3.87</v>
      </c>
      <c r="F168" s="30">
        <v>12.13</v>
      </c>
      <c r="G168" s="30">
        <v>91.3</v>
      </c>
      <c r="H168" s="30">
        <v>1</v>
      </c>
      <c r="I168" s="32"/>
      <c r="J168" s="115"/>
      <c r="K168" s="30" t="s">
        <v>260</v>
      </c>
      <c r="L168" s="30">
        <v>40</v>
      </c>
      <c r="M168" s="30">
        <v>2.81</v>
      </c>
      <c r="N168" s="30">
        <v>3.97</v>
      </c>
      <c r="O168" s="30">
        <v>16.96</v>
      </c>
      <c r="P168" s="30">
        <v>114.7</v>
      </c>
      <c r="Q168" s="30">
        <v>1</v>
      </c>
    </row>
    <row r="169" spans="1:17" ht="30.75" thickBot="1" x14ac:dyDescent="0.3">
      <c r="A169" s="115"/>
      <c r="B169" s="30" t="s">
        <v>261</v>
      </c>
      <c r="C169" s="30">
        <v>150</v>
      </c>
      <c r="D169" s="30">
        <v>2.34</v>
      </c>
      <c r="E169" s="30">
        <v>2</v>
      </c>
      <c r="F169" s="30">
        <v>10.63</v>
      </c>
      <c r="G169" s="30">
        <v>70</v>
      </c>
      <c r="H169" s="30">
        <v>6</v>
      </c>
      <c r="I169" s="32"/>
      <c r="J169" s="115"/>
      <c r="K169" s="30" t="s">
        <v>261</v>
      </c>
      <c r="L169" s="30">
        <v>180</v>
      </c>
      <c r="M169" s="30">
        <v>2.85</v>
      </c>
      <c r="N169" s="30">
        <v>2.41</v>
      </c>
      <c r="O169" s="30">
        <v>14.36</v>
      </c>
      <c r="P169" s="30">
        <v>91</v>
      </c>
      <c r="Q169" s="30">
        <v>6</v>
      </c>
    </row>
    <row r="170" spans="1:17" ht="16.5" thickBot="1" x14ac:dyDescent="0.3">
      <c r="A170" s="114" t="s">
        <v>262</v>
      </c>
      <c r="B170" s="111"/>
      <c r="C170" s="89">
        <f>C167+C168+C169</f>
        <v>330</v>
      </c>
      <c r="D170" s="89">
        <f>D167+D168+D169</f>
        <v>7.8100000000000005</v>
      </c>
      <c r="E170" s="89">
        <f>E167+E168+E169</f>
        <v>9.25</v>
      </c>
      <c r="F170" s="89">
        <f>F167+F168+F169</f>
        <v>43.99</v>
      </c>
      <c r="G170" s="89">
        <f>G167+G168+G169</f>
        <v>290.45999999999998</v>
      </c>
      <c r="H170" s="39" t="s">
        <v>263</v>
      </c>
      <c r="I170" s="32"/>
      <c r="J170" s="114" t="s">
        <v>262</v>
      </c>
      <c r="K170" s="104"/>
      <c r="L170" s="89">
        <f>L167+L168+L169</f>
        <v>420</v>
      </c>
      <c r="M170" s="89">
        <f>M167+M168+M169</f>
        <v>10.25</v>
      </c>
      <c r="N170" s="89">
        <f>N167+N168+N169</f>
        <v>11.280000000000001</v>
      </c>
      <c r="O170" s="89">
        <f>O167+O168+O169</f>
        <v>57.64</v>
      </c>
      <c r="P170" s="89">
        <f>P167+P168+P169</f>
        <v>373.7</v>
      </c>
      <c r="Q170" s="91" t="s">
        <v>263</v>
      </c>
    </row>
    <row r="171" spans="1:17" ht="16.5" thickBot="1" x14ac:dyDescent="0.3">
      <c r="A171" s="112" t="s">
        <v>264</v>
      </c>
      <c r="B171" s="54" t="s">
        <v>265</v>
      </c>
      <c r="C171" s="36">
        <v>100</v>
      </c>
      <c r="D171" s="30">
        <v>0.41</v>
      </c>
      <c r="E171" s="30">
        <v>0.14000000000000001</v>
      </c>
      <c r="F171" s="30">
        <v>11.82</v>
      </c>
      <c r="G171" s="30">
        <v>49</v>
      </c>
      <c r="H171" s="30">
        <v>75</v>
      </c>
      <c r="I171" s="32"/>
      <c r="J171" s="112" t="s">
        <v>264</v>
      </c>
      <c r="K171" s="91" t="s">
        <v>265</v>
      </c>
      <c r="L171" s="36">
        <v>150</v>
      </c>
      <c r="M171" s="30">
        <f>D171/C171*L171</f>
        <v>0.61499999999999988</v>
      </c>
      <c r="N171" s="30">
        <f>E171/C171*L171</f>
        <v>0.21000000000000002</v>
      </c>
      <c r="O171" s="30">
        <f>F171/C171*L171</f>
        <v>17.73</v>
      </c>
      <c r="P171" s="30">
        <f>G171/C171*L171</f>
        <v>73.5</v>
      </c>
      <c r="Q171" s="30">
        <v>75</v>
      </c>
    </row>
    <row r="172" spans="1:17" ht="16.5" thickBot="1" x14ac:dyDescent="0.3">
      <c r="A172" s="112"/>
      <c r="B172" s="91" t="s">
        <v>266</v>
      </c>
      <c r="C172" s="91">
        <v>20</v>
      </c>
      <c r="D172" s="30">
        <v>1.5</v>
      </c>
      <c r="E172" s="30">
        <v>1.96</v>
      </c>
      <c r="F172" s="30">
        <v>14.88</v>
      </c>
      <c r="G172" s="30">
        <v>83.4</v>
      </c>
      <c r="H172" s="30">
        <v>19</v>
      </c>
      <c r="I172" s="32"/>
      <c r="J172" s="112"/>
      <c r="K172" s="91" t="s">
        <v>266</v>
      </c>
      <c r="L172" s="91">
        <v>20</v>
      </c>
      <c r="M172" s="91">
        <v>20</v>
      </c>
      <c r="N172" s="30">
        <v>1.5</v>
      </c>
      <c r="O172" s="30">
        <v>1.96</v>
      </c>
      <c r="P172" s="30">
        <v>14.88</v>
      </c>
      <c r="Q172" s="30">
        <v>83.4</v>
      </c>
    </row>
    <row r="173" spans="1:17" ht="16.5" thickBot="1" x14ac:dyDescent="0.3">
      <c r="A173" s="101" t="s">
        <v>267</v>
      </c>
      <c r="B173" s="102"/>
      <c r="C173" s="89">
        <f>C171+C172</f>
        <v>120</v>
      </c>
      <c r="D173" s="89">
        <f t="shared" ref="D173:G173" si="42">D171+D172</f>
        <v>1.91</v>
      </c>
      <c r="E173" s="89">
        <f t="shared" si="42"/>
        <v>2.1</v>
      </c>
      <c r="F173" s="89">
        <f t="shared" si="42"/>
        <v>26.700000000000003</v>
      </c>
      <c r="G173" s="89">
        <f t="shared" si="42"/>
        <v>132.4</v>
      </c>
      <c r="H173" s="33" t="s">
        <v>275</v>
      </c>
      <c r="I173" s="32"/>
      <c r="J173" s="101" t="s">
        <v>267</v>
      </c>
      <c r="K173" s="104"/>
      <c r="L173" s="89">
        <f>L171+L172</f>
        <v>170</v>
      </c>
      <c r="M173" s="89">
        <f t="shared" ref="M173:P173" si="43">M171+M172</f>
        <v>20.614999999999998</v>
      </c>
      <c r="N173" s="89">
        <f t="shared" si="43"/>
        <v>1.71</v>
      </c>
      <c r="O173" s="89">
        <f t="shared" si="43"/>
        <v>19.690000000000001</v>
      </c>
      <c r="P173" s="89">
        <f t="shared" si="43"/>
        <v>88.38</v>
      </c>
      <c r="Q173" s="33" t="s">
        <v>275</v>
      </c>
    </row>
    <row r="174" spans="1:17" ht="32.25" thickBot="1" x14ac:dyDescent="0.3">
      <c r="A174" s="105" t="s">
        <v>268</v>
      </c>
      <c r="B174" s="91" t="s">
        <v>327</v>
      </c>
      <c r="C174" s="59">
        <v>180</v>
      </c>
      <c r="D174" s="43">
        <v>2.13</v>
      </c>
      <c r="E174" s="44">
        <v>2.2400000000000002</v>
      </c>
      <c r="F174" s="44">
        <v>13.71</v>
      </c>
      <c r="G174" s="44">
        <v>83.6</v>
      </c>
      <c r="H174" s="80">
        <v>25</v>
      </c>
      <c r="I174" s="32"/>
      <c r="J174" s="105" t="s">
        <v>268</v>
      </c>
      <c r="K174" s="91" t="s">
        <v>327</v>
      </c>
      <c r="L174" s="30">
        <v>200</v>
      </c>
      <c r="M174" s="43">
        <v>2.67</v>
      </c>
      <c r="N174" s="44">
        <v>2.8</v>
      </c>
      <c r="O174" s="44">
        <v>17.13</v>
      </c>
      <c r="P174" s="44">
        <v>104.5</v>
      </c>
      <c r="Q174" s="30">
        <v>25</v>
      </c>
    </row>
    <row r="175" spans="1:17" ht="15.75" thickBot="1" x14ac:dyDescent="0.3">
      <c r="A175" s="106"/>
      <c r="B175" s="30" t="s">
        <v>244</v>
      </c>
      <c r="C175" s="30">
        <v>70</v>
      </c>
      <c r="D175" s="30">
        <v>10.88</v>
      </c>
      <c r="E175" s="30">
        <v>8.08</v>
      </c>
      <c r="F175" s="30">
        <v>10.99</v>
      </c>
      <c r="G175" s="30">
        <v>160.12</v>
      </c>
      <c r="H175" s="30">
        <v>55</v>
      </c>
      <c r="I175" s="32"/>
      <c r="J175" s="106"/>
      <c r="K175" s="30" t="s">
        <v>244</v>
      </c>
      <c r="L175" s="30">
        <v>80</v>
      </c>
      <c r="M175" s="30">
        <v>12.4</v>
      </c>
      <c r="N175" s="30">
        <v>9.24</v>
      </c>
      <c r="O175" s="30">
        <v>12.56</v>
      </c>
      <c r="P175" s="30">
        <v>183</v>
      </c>
      <c r="Q175" s="30">
        <v>55</v>
      </c>
    </row>
    <row r="176" spans="1:17" ht="15.75" thickBot="1" x14ac:dyDescent="0.3">
      <c r="A176" s="107"/>
      <c r="B176" s="30" t="s">
        <v>245</v>
      </c>
      <c r="C176" s="30">
        <v>120</v>
      </c>
      <c r="D176" s="40">
        <f>23.1/1000*120</f>
        <v>2.7720000000000002</v>
      </c>
      <c r="E176" s="40">
        <f>33.07/1000*C176</f>
        <v>3.9684000000000004</v>
      </c>
      <c r="F176" s="40">
        <f>208.68/1000*C176</f>
        <v>25.041599999999999</v>
      </c>
      <c r="G176" s="40">
        <f>1225/1000*C176</f>
        <v>147</v>
      </c>
      <c r="H176" s="30">
        <v>40</v>
      </c>
      <c r="I176" s="32"/>
      <c r="J176" s="107"/>
      <c r="K176" s="30" t="s">
        <v>245</v>
      </c>
      <c r="L176" s="30">
        <v>150</v>
      </c>
      <c r="M176" s="40">
        <f>23.1/1000*150</f>
        <v>3.4650000000000003</v>
      </c>
      <c r="N176" s="40">
        <f>33.07/1000*150</f>
        <v>4.9605000000000006</v>
      </c>
      <c r="O176" s="40">
        <f>208.68/1000*150</f>
        <v>31.302</v>
      </c>
      <c r="P176" s="40">
        <f>1225/1000*150</f>
        <v>183.75</v>
      </c>
      <c r="Q176" s="30">
        <v>40</v>
      </c>
    </row>
    <row r="177" spans="1:17" ht="15.75" thickBot="1" x14ac:dyDescent="0.3">
      <c r="A177" s="106"/>
      <c r="B177" s="30" t="s">
        <v>246</v>
      </c>
      <c r="C177" s="30">
        <v>25</v>
      </c>
      <c r="D177" s="40">
        <f>14.58/1000*C177</f>
        <v>0.36449999999999999</v>
      </c>
      <c r="E177" s="40">
        <f>70.82/1000*C177</f>
        <v>1.7704999999999997</v>
      </c>
      <c r="F177" s="40">
        <f>125.89/1000*C177</f>
        <v>3.1472500000000001</v>
      </c>
      <c r="G177" s="40">
        <f>1199/1000*C177</f>
        <v>29.975000000000001</v>
      </c>
      <c r="H177" s="30">
        <v>69</v>
      </c>
      <c r="I177" s="32"/>
      <c r="J177" s="107"/>
      <c r="K177" s="30" t="s">
        <v>246</v>
      </c>
      <c r="L177" s="30">
        <v>35</v>
      </c>
      <c r="M177" s="40">
        <f>14.58/1000*L177</f>
        <v>0.51029999999999998</v>
      </c>
      <c r="N177" s="40">
        <f>70.82/1000*L177</f>
        <v>2.4786999999999999</v>
      </c>
      <c r="O177" s="40">
        <f>125.89/1000*L177</f>
        <v>4.4061500000000002</v>
      </c>
      <c r="P177" s="40">
        <f>1199/1000*L177</f>
        <v>41.965000000000003</v>
      </c>
      <c r="Q177" s="30">
        <v>69</v>
      </c>
    </row>
    <row r="178" spans="1:17" ht="30.75" thickBot="1" x14ac:dyDescent="0.3">
      <c r="A178" s="106"/>
      <c r="B178" s="30" t="s">
        <v>248</v>
      </c>
      <c r="C178" s="30">
        <v>150</v>
      </c>
      <c r="D178" s="30">
        <v>0.33</v>
      </c>
      <c r="E178" s="30">
        <v>0.02</v>
      </c>
      <c r="F178" s="30">
        <v>20.83</v>
      </c>
      <c r="G178" s="30">
        <v>84.75</v>
      </c>
      <c r="H178" s="30">
        <v>11</v>
      </c>
      <c r="I178" s="32"/>
      <c r="J178" s="106"/>
      <c r="K178" s="30" t="s">
        <v>248</v>
      </c>
      <c r="L178" s="30">
        <v>180</v>
      </c>
      <c r="M178" s="30">
        <v>0.4</v>
      </c>
      <c r="N178" s="30">
        <v>0.02</v>
      </c>
      <c r="O178" s="30">
        <v>24.99</v>
      </c>
      <c r="P178" s="30">
        <v>101.7</v>
      </c>
      <c r="Q178" s="30">
        <v>11</v>
      </c>
    </row>
    <row r="179" spans="1:17" ht="16.5" thickBot="1" x14ac:dyDescent="0.3">
      <c r="A179" s="106"/>
      <c r="B179" s="91" t="s">
        <v>247</v>
      </c>
      <c r="C179" s="91">
        <v>40</v>
      </c>
      <c r="D179" s="91">
        <f>8.5/100*C179</f>
        <v>3.4000000000000004</v>
      </c>
      <c r="E179" s="91">
        <f>3.3/100*C179</f>
        <v>1.32</v>
      </c>
      <c r="F179" s="91">
        <f>42.5/100*C179</f>
        <v>17</v>
      </c>
      <c r="G179" s="91">
        <f>259/100*C179</f>
        <v>103.6</v>
      </c>
      <c r="H179" s="91">
        <v>77</v>
      </c>
      <c r="I179" s="32"/>
      <c r="J179" s="106"/>
      <c r="K179" s="91" t="s">
        <v>247</v>
      </c>
      <c r="L179" s="91">
        <v>50</v>
      </c>
      <c r="M179" s="91">
        <f>8.5/100*L179</f>
        <v>4.25</v>
      </c>
      <c r="N179" s="91">
        <f>3.3/100*L179</f>
        <v>1.6500000000000001</v>
      </c>
      <c r="O179" s="91">
        <f>42.5/100*L179</f>
        <v>21.25</v>
      </c>
      <c r="P179" s="91">
        <f>259/100*L179</f>
        <v>129.5</v>
      </c>
      <c r="Q179" s="91">
        <v>77</v>
      </c>
    </row>
    <row r="180" spans="1:17" ht="15.75" thickBot="1" x14ac:dyDescent="0.3">
      <c r="A180" s="106"/>
      <c r="B180" s="59" t="s">
        <v>289</v>
      </c>
      <c r="C180" s="30">
        <v>25</v>
      </c>
      <c r="D180" s="30">
        <v>1.97</v>
      </c>
      <c r="E180" s="30">
        <v>0.25</v>
      </c>
      <c r="F180" s="30">
        <v>12.07</v>
      </c>
      <c r="G180" s="30">
        <v>59</v>
      </c>
      <c r="H180" s="59"/>
      <c r="I180" s="32"/>
      <c r="J180" s="106"/>
      <c r="K180" s="59" t="s">
        <v>289</v>
      </c>
      <c r="L180" s="59">
        <v>30</v>
      </c>
      <c r="M180" s="30">
        <v>2.37</v>
      </c>
      <c r="N180" s="30">
        <v>0.3</v>
      </c>
      <c r="O180" s="30">
        <v>14.49</v>
      </c>
      <c r="P180" s="30">
        <v>70.8</v>
      </c>
      <c r="Q180" s="59"/>
    </row>
    <row r="181" spans="1:17" ht="16.5" thickBot="1" x14ac:dyDescent="0.3">
      <c r="A181" s="108" t="s">
        <v>269</v>
      </c>
      <c r="B181" s="108"/>
      <c r="C181" s="73">
        <f>C174+C175+C176+C177+C178+C179+C180</f>
        <v>610</v>
      </c>
      <c r="D181" s="73">
        <f>D174+D175+D176+D177+D178+D179+D180</f>
        <v>21.846499999999999</v>
      </c>
      <c r="E181" s="73">
        <f>E174+E175+E176+E177+E178+E179+E180</f>
        <v>17.648900000000001</v>
      </c>
      <c r="F181" s="73">
        <f>F174+F175+F176+F177+F178+F179+F180</f>
        <v>102.78885</v>
      </c>
      <c r="G181" s="73">
        <f>G174+G175+G176+G177+G178+G179+G180</f>
        <v>668.04500000000007</v>
      </c>
      <c r="H181" s="92" t="s">
        <v>263</v>
      </c>
      <c r="I181" s="74"/>
      <c r="J181" s="108" t="s">
        <v>269</v>
      </c>
      <c r="K181" s="109"/>
      <c r="L181" s="73">
        <f>L174+L175+L176+L177+L178+L179+L180</f>
        <v>725</v>
      </c>
      <c r="M181" s="73">
        <f>M174+M175+M176+M177+M178+M179+M180</f>
        <v>26.065300000000001</v>
      </c>
      <c r="N181" s="73">
        <f>N174+N175+N176+N177+N178+N179+N180</f>
        <v>21.449199999999998</v>
      </c>
      <c r="O181" s="73">
        <f>O174+O175+O176+O177+O178+O179+O180</f>
        <v>126.12814999999999</v>
      </c>
      <c r="P181" s="73">
        <f>P174+P175+P176+P177+P178+P179+P180</f>
        <v>815.21500000000003</v>
      </c>
      <c r="Q181" s="92" t="s">
        <v>263</v>
      </c>
    </row>
    <row r="182" spans="1:17" ht="30.75" thickBot="1" x14ac:dyDescent="0.3">
      <c r="A182" s="106" t="s">
        <v>358</v>
      </c>
      <c r="B182" s="56" t="s">
        <v>328</v>
      </c>
      <c r="C182" s="60">
        <v>150</v>
      </c>
      <c r="D182" s="43">
        <v>21.3</v>
      </c>
      <c r="E182" s="44">
        <v>21.78</v>
      </c>
      <c r="F182" s="44">
        <v>13.61</v>
      </c>
      <c r="G182" s="50">
        <v>244.68</v>
      </c>
      <c r="H182" s="60">
        <v>17</v>
      </c>
      <c r="I182" s="32"/>
      <c r="J182" s="106" t="s">
        <v>358</v>
      </c>
      <c r="K182" s="56" t="s">
        <v>328</v>
      </c>
      <c r="L182" s="60">
        <v>200</v>
      </c>
      <c r="M182" s="43">
        <v>25.72</v>
      </c>
      <c r="N182" s="44">
        <v>24.71</v>
      </c>
      <c r="O182" s="44">
        <v>18.43</v>
      </c>
      <c r="P182" s="50">
        <v>329.58</v>
      </c>
      <c r="Q182" s="60">
        <v>17</v>
      </c>
    </row>
    <row r="183" spans="1:17" ht="16.5" thickBot="1" x14ac:dyDescent="0.3">
      <c r="A183" s="110"/>
      <c r="B183" s="95" t="s">
        <v>291</v>
      </c>
      <c r="C183" s="30">
        <v>150</v>
      </c>
      <c r="D183" s="43">
        <v>2.65</v>
      </c>
      <c r="E183" s="44">
        <v>2.33</v>
      </c>
      <c r="F183" s="44">
        <v>11.31</v>
      </c>
      <c r="G183" s="44">
        <v>77</v>
      </c>
      <c r="H183" s="30">
        <v>3</v>
      </c>
      <c r="I183" s="32"/>
      <c r="J183" s="110"/>
      <c r="K183" s="95" t="s">
        <v>291</v>
      </c>
      <c r="L183" s="30">
        <v>180</v>
      </c>
      <c r="M183" s="43">
        <v>2.67</v>
      </c>
      <c r="N183" s="44">
        <v>2.34</v>
      </c>
      <c r="O183" s="44">
        <v>14.31</v>
      </c>
      <c r="P183" s="44">
        <v>89</v>
      </c>
      <c r="Q183" s="30">
        <v>3</v>
      </c>
    </row>
    <row r="184" spans="1:17" ht="16.5" thickBot="1" x14ac:dyDescent="0.3">
      <c r="A184" s="103" t="s">
        <v>273</v>
      </c>
      <c r="B184" s="104"/>
      <c r="C184" s="89">
        <f>C182+C183</f>
        <v>300</v>
      </c>
      <c r="D184" s="89">
        <f>D182+D183</f>
        <v>23.95</v>
      </c>
      <c r="E184" s="89">
        <f t="shared" ref="E184:G184" si="44">E182+E183</f>
        <v>24.11</v>
      </c>
      <c r="F184" s="89">
        <f t="shared" si="44"/>
        <v>24.92</v>
      </c>
      <c r="G184" s="89">
        <f t="shared" si="44"/>
        <v>321.68</v>
      </c>
      <c r="H184" s="39" t="s">
        <v>263</v>
      </c>
      <c r="I184" s="32"/>
      <c r="J184" s="103" t="s">
        <v>273</v>
      </c>
      <c r="K184" s="104"/>
      <c r="L184" s="89">
        <f>L182+L183</f>
        <v>380</v>
      </c>
      <c r="M184" s="89">
        <f>M182+M183</f>
        <v>28.39</v>
      </c>
      <c r="N184" s="89">
        <f t="shared" ref="N184:P184" si="45">N182+N183</f>
        <v>27.05</v>
      </c>
      <c r="O184" s="89">
        <f t="shared" si="45"/>
        <v>32.74</v>
      </c>
      <c r="P184" s="89">
        <f t="shared" si="45"/>
        <v>418.58</v>
      </c>
      <c r="Q184" s="39" t="s">
        <v>263</v>
      </c>
    </row>
    <row r="185" spans="1:17" ht="15.75" thickBot="1" x14ac:dyDescent="0.3"/>
    <row r="186" spans="1:17" ht="16.5" thickBot="1" x14ac:dyDescent="0.3">
      <c r="A186" s="103" t="s">
        <v>356</v>
      </c>
      <c r="B186" s="104"/>
      <c r="C186" s="41">
        <f>C170+C173+C181+C184</f>
        <v>1360</v>
      </c>
      <c r="D186" s="41">
        <f>D170+D173+D181+D184</f>
        <v>55.516499999999994</v>
      </c>
      <c r="E186" s="41">
        <f>E170+E173+E181+E184</f>
        <v>53.108899999999998</v>
      </c>
      <c r="F186" s="41">
        <f>F170+F173+F181+F184</f>
        <v>198.39884999999998</v>
      </c>
      <c r="G186" s="41">
        <f>G170+G173+G181+G184</f>
        <v>1412.5850000000003</v>
      </c>
      <c r="H186" s="91" t="s">
        <v>263</v>
      </c>
      <c r="I186" s="32"/>
      <c r="J186" s="103" t="s">
        <v>356</v>
      </c>
      <c r="K186" s="104"/>
      <c r="L186" s="41">
        <f>L170+L173+L181+L184</f>
        <v>1695</v>
      </c>
      <c r="M186" s="41">
        <f>M170+M173+M181+M184</f>
        <v>85.320300000000003</v>
      </c>
      <c r="N186" s="41">
        <f>N170+N173+N181+N184</f>
        <v>61.489199999999997</v>
      </c>
      <c r="O186" s="41">
        <f>O170+O173+O181+O184</f>
        <v>236.19815</v>
      </c>
      <c r="P186" s="41">
        <f>P170+P173+P181+P184</f>
        <v>1695.875</v>
      </c>
      <c r="Q186" s="89"/>
    </row>
    <row r="188" spans="1:17" ht="15.75" thickBot="1" x14ac:dyDescent="0.3">
      <c r="A188" s="12" t="s">
        <v>329</v>
      </c>
      <c r="B188" s="12"/>
      <c r="C188" s="12" t="s">
        <v>277</v>
      </c>
      <c r="D188" s="12"/>
      <c r="E188" s="12"/>
      <c r="F188" s="12"/>
      <c r="G188" s="12"/>
      <c r="H188" s="12"/>
      <c r="I188" s="12"/>
      <c r="J188" s="12" t="s">
        <v>345</v>
      </c>
      <c r="K188" s="12"/>
      <c r="L188" s="12" t="s">
        <v>278</v>
      </c>
      <c r="M188" s="12"/>
      <c r="N188" s="12"/>
      <c r="O188" s="12"/>
      <c r="P188" s="12"/>
      <c r="Q188" s="12"/>
    </row>
    <row r="189" spans="1:17" ht="16.5" thickBot="1" x14ac:dyDescent="0.3">
      <c r="A189" s="116" t="s">
        <v>242</v>
      </c>
      <c r="B189" s="116" t="s">
        <v>249</v>
      </c>
      <c r="C189" s="116" t="s">
        <v>250</v>
      </c>
      <c r="D189" s="120" t="s">
        <v>251</v>
      </c>
      <c r="E189" s="121"/>
      <c r="F189" s="122"/>
      <c r="G189" s="123" t="s">
        <v>252</v>
      </c>
      <c r="H189" s="116" t="s">
        <v>253</v>
      </c>
      <c r="I189" s="32"/>
      <c r="J189" s="116" t="s">
        <v>242</v>
      </c>
      <c r="K189" s="116" t="s">
        <v>249</v>
      </c>
      <c r="L189" s="116" t="s">
        <v>250</v>
      </c>
      <c r="M189" s="120" t="s">
        <v>251</v>
      </c>
      <c r="N189" s="121"/>
      <c r="O189" s="122"/>
      <c r="P189" s="123" t="s">
        <v>252</v>
      </c>
      <c r="Q189" s="116" t="s">
        <v>253</v>
      </c>
    </row>
    <row r="190" spans="1:17" ht="32.25" thickBot="1" x14ac:dyDescent="0.3">
      <c r="A190" s="117"/>
      <c r="B190" s="117"/>
      <c r="C190" s="117"/>
      <c r="D190" s="33" t="s">
        <v>254</v>
      </c>
      <c r="E190" s="33" t="s">
        <v>255</v>
      </c>
      <c r="F190" s="33" t="s">
        <v>256</v>
      </c>
      <c r="G190" s="124"/>
      <c r="H190" s="117"/>
      <c r="I190" s="32"/>
      <c r="J190" s="117"/>
      <c r="K190" s="117"/>
      <c r="L190" s="117"/>
      <c r="M190" s="33" t="s">
        <v>254</v>
      </c>
      <c r="N190" s="33" t="s">
        <v>255</v>
      </c>
      <c r="O190" s="33" t="s">
        <v>256</v>
      </c>
      <c r="P190" s="124"/>
      <c r="Q190" s="117"/>
    </row>
    <row r="191" spans="1:17" ht="15.75" x14ac:dyDescent="0.25">
      <c r="A191" s="118" t="s">
        <v>317</v>
      </c>
      <c r="B191" s="111"/>
      <c r="C191" s="105"/>
      <c r="D191" s="105"/>
      <c r="E191" s="105"/>
      <c r="F191" s="105"/>
      <c r="G191" s="105"/>
      <c r="H191" s="105"/>
      <c r="I191" s="119"/>
      <c r="J191" s="118" t="s">
        <v>318</v>
      </c>
      <c r="K191" s="111"/>
      <c r="L191" s="105"/>
      <c r="M191" s="105"/>
      <c r="N191" s="105"/>
      <c r="O191" s="105"/>
      <c r="P191" s="105"/>
      <c r="Q191" s="105"/>
    </row>
    <row r="192" spans="1:17" ht="16.5" thickBot="1" x14ac:dyDescent="0.3">
      <c r="A192" s="107" t="s">
        <v>330</v>
      </c>
      <c r="B192" s="113"/>
      <c r="C192" s="110"/>
      <c r="D192" s="110"/>
      <c r="E192" s="110"/>
      <c r="F192" s="110"/>
      <c r="G192" s="110"/>
      <c r="H192" s="106"/>
      <c r="I192" s="119"/>
      <c r="J192" s="107" t="s">
        <v>331</v>
      </c>
      <c r="K192" s="113"/>
      <c r="L192" s="110"/>
      <c r="M192" s="110"/>
      <c r="N192" s="110"/>
      <c r="O192" s="110"/>
      <c r="P192" s="110"/>
      <c r="Q192" s="106"/>
    </row>
    <row r="193" spans="1:17" ht="32.25" thickBot="1" x14ac:dyDescent="0.3">
      <c r="A193" s="115" t="s">
        <v>280</v>
      </c>
      <c r="B193" s="48" t="s">
        <v>332</v>
      </c>
      <c r="C193" s="42">
        <v>150</v>
      </c>
      <c r="D193" s="43">
        <v>4.7</v>
      </c>
      <c r="E193" s="44">
        <v>7.55</v>
      </c>
      <c r="F193" s="44">
        <v>36.44</v>
      </c>
      <c r="G193" s="44">
        <v>232.73</v>
      </c>
      <c r="H193" s="85">
        <v>41</v>
      </c>
      <c r="I193" s="51"/>
      <c r="J193" s="115" t="s">
        <v>280</v>
      </c>
      <c r="K193" s="47" t="s">
        <v>332</v>
      </c>
      <c r="L193" s="42">
        <v>200</v>
      </c>
      <c r="M193" s="43">
        <v>6.5</v>
      </c>
      <c r="N193" s="44">
        <v>10.45</v>
      </c>
      <c r="O193" s="44">
        <v>50.45</v>
      </c>
      <c r="P193" s="44">
        <v>322.24</v>
      </c>
      <c r="Q193" s="85">
        <v>41</v>
      </c>
    </row>
    <row r="194" spans="1:17" ht="15.75" thickBot="1" x14ac:dyDescent="0.3">
      <c r="A194" s="115"/>
      <c r="B194" s="30" t="s">
        <v>260</v>
      </c>
      <c r="C194" s="30">
        <v>30</v>
      </c>
      <c r="D194" s="30">
        <v>2.02</v>
      </c>
      <c r="E194" s="30">
        <v>3.87</v>
      </c>
      <c r="F194" s="30">
        <v>12.13</v>
      </c>
      <c r="G194" s="30">
        <v>91.3</v>
      </c>
      <c r="H194" s="30">
        <v>1</v>
      </c>
      <c r="I194" s="32"/>
      <c r="J194" s="115"/>
      <c r="K194" s="30" t="s">
        <v>260</v>
      </c>
      <c r="L194" s="30">
        <v>40</v>
      </c>
      <c r="M194" s="30">
        <v>2.81</v>
      </c>
      <c r="N194" s="30">
        <v>3.97</v>
      </c>
      <c r="O194" s="30">
        <v>16.96</v>
      </c>
      <c r="P194" s="30">
        <v>114.7</v>
      </c>
      <c r="Q194" s="30">
        <v>1</v>
      </c>
    </row>
    <row r="195" spans="1:17" ht="15.75" thickBot="1" x14ac:dyDescent="0.3">
      <c r="A195" s="115"/>
      <c r="B195" s="30" t="s">
        <v>282</v>
      </c>
      <c r="C195" s="30">
        <v>150</v>
      </c>
      <c r="D195" s="43">
        <v>3.15</v>
      </c>
      <c r="E195" s="44">
        <v>2.72</v>
      </c>
      <c r="F195" s="44">
        <v>12.96</v>
      </c>
      <c r="G195" s="44">
        <v>89</v>
      </c>
      <c r="H195" s="30">
        <v>7</v>
      </c>
      <c r="I195" s="32"/>
      <c r="J195" s="115"/>
      <c r="K195" s="30" t="s">
        <v>282</v>
      </c>
      <c r="L195" s="30">
        <v>180</v>
      </c>
      <c r="M195" s="43">
        <v>3.67</v>
      </c>
      <c r="N195" s="44">
        <v>3.19</v>
      </c>
      <c r="O195" s="44">
        <v>15.82</v>
      </c>
      <c r="P195" s="44">
        <v>107</v>
      </c>
      <c r="Q195" s="30">
        <v>7</v>
      </c>
    </row>
    <row r="196" spans="1:17" ht="16.5" thickBot="1" x14ac:dyDescent="0.3">
      <c r="A196" s="101" t="s">
        <v>262</v>
      </c>
      <c r="B196" s="111"/>
      <c r="C196" s="89">
        <f>C193+C194+C195</f>
        <v>330</v>
      </c>
      <c r="D196" s="89">
        <f t="shared" ref="D196:G196" si="46">D193+D194+D195</f>
        <v>9.870000000000001</v>
      </c>
      <c r="E196" s="89">
        <f t="shared" si="46"/>
        <v>14.14</v>
      </c>
      <c r="F196" s="89">
        <f t="shared" si="46"/>
        <v>61.53</v>
      </c>
      <c r="G196" s="89">
        <f t="shared" si="46"/>
        <v>413.03</v>
      </c>
      <c r="H196" s="39" t="s">
        <v>263</v>
      </c>
      <c r="I196" s="32"/>
      <c r="J196" s="101" t="s">
        <v>262</v>
      </c>
      <c r="K196" s="111"/>
      <c r="L196" s="89">
        <f>L193+L194+L195</f>
        <v>420</v>
      </c>
      <c r="M196" s="89">
        <f>M193+M194+M195</f>
        <v>12.98</v>
      </c>
      <c r="N196" s="89">
        <f>N193+N194+N195</f>
        <v>17.61</v>
      </c>
      <c r="O196" s="89">
        <f>O193+O194+O195</f>
        <v>83.22999999999999</v>
      </c>
      <c r="P196" s="89">
        <f>P193+P194+P195</f>
        <v>543.94000000000005</v>
      </c>
      <c r="Q196" s="91" t="s">
        <v>263</v>
      </c>
    </row>
    <row r="197" spans="1:17" ht="32.25" thickBot="1" x14ac:dyDescent="0.3">
      <c r="A197" s="53" t="s">
        <v>264</v>
      </c>
      <c r="B197" s="85" t="s">
        <v>284</v>
      </c>
      <c r="C197" s="36">
        <v>95</v>
      </c>
      <c r="D197" s="30">
        <f>M197/L197*C197</f>
        <v>0.38</v>
      </c>
      <c r="E197" s="30">
        <f>N197/L197*C197</f>
        <v>0.38</v>
      </c>
      <c r="F197" s="30">
        <f>O197/L197*C197</f>
        <v>9.31</v>
      </c>
      <c r="G197" s="30">
        <f>P197/L197*C197</f>
        <v>44.65</v>
      </c>
      <c r="H197" s="30">
        <v>75</v>
      </c>
      <c r="I197" s="32"/>
      <c r="J197" s="53" t="s">
        <v>264</v>
      </c>
      <c r="K197" s="69" t="s">
        <v>284</v>
      </c>
      <c r="L197" s="36">
        <v>100</v>
      </c>
      <c r="M197" s="30">
        <v>0.4</v>
      </c>
      <c r="N197" s="30">
        <v>0.4</v>
      </c>
      <c r="O197" s="30">
        <v>9.8000000000000007</v>
      </c>
      <c r="P197" s="30">
        <v>47</v>
      </c>
      <c r="Q197" s="30">
        <v>75</v>
      </c>
    </row>
    <row r="198" spans="1:17" ht="16.5" thickBot="1" x14ac:dyDescent="0.3">
      <c r="A198" s="125" t="s">
        <v>267</v>
      </c>
      <c r="B198" s="126"/>
      <c r="C198" s="94">
        <f>C197</f>
        <v>95</v>
      </c>
      <c r="D198" s="94">
        <f t="shared" ref="D198:G198" si="47">D197</f>
        <v>0.38</v>
      </c>
      <c r="E198" s="94">
        <f t="shared" si="47"/>
        <v>0.38</v>
      </c>
      <c r="F198" s="94">
        <f t="shared" si="47"/>
        <v>9.31</v>
      </c>
      <c r="G198" s="94">
        <f t="shared" si="47"/>
        <v>44.65</v>
      </c>
      <c r="H198" s="67" t="s">
        <v>275</v>
      </c>
      <c r="I198" s="68"/>
      <c r="J198" s="125" t="s">
        <v>267</v>
      </c>
      <c r="K198" s="127"/>
      <c r="L198" s="94">
        <f>L197</f>
        <v>100</v>
      </c>
      <c r="M198" s="94">
        <f t="shared" ref="M198:P198" si="48">M197</f>
        <v>0.4</v>
      </c>
      <c r="N198" s="94">
        <f t="shared" si="48"/>
        <v>0.4</v>
      </c>
      <c r="O198" s="94">
        <f t="shared" si="48"/>
        <v>9.8000000000000007</v>
      </c>
      <c r="P198" s="94">
        <f t="shared" si="48"/>
        <v>47</v>
      </c>
      <c r="Q198" s="67" t="s">
        <v>275</v>
      </c>
    </row>
    <row r="199" spans="1:17" ht="32.25" thickBot="1" x14ac:dyDescent="0.3">
      <c r="A199" s="105" t="s">
        <v>268</v>
      </c>
      <c r="B199" s="91" t="s">
        <v>333</v>
      </c>
      <c r="C199" s="59">
        <v>180</v>
      </c>
      <c r="D199" s="43">
        <v>1.36</v>
      </c>
      <c r="E199" s="44">
        <v>3.85</v>
      </c>
      <c r="F199" s="44">
        <v>5.35</v>
      </c>
      <c r="G199" s="44">
        <v>61.6</v>
      </c>
      <c r="H199" s="52">
        <v>23</v>
      </c>
      <c r="I199" s="32"/>
      <c r="J199" s="105" t="s">
        <v>268</v>
      </c>
      <c r="K199" s="91" t="s">
        <v>333</v>
      </c>
      <c r="L199" s="59">
        <v>200</v>
      </c>
      <c r="M199" s="43">
        <v>1.7</v>
      </c>
      <c r="N199" s="44">
        <v>4.82</v>
      </c>
      <c r="O199" s="44">
        <v>6.69</v>
      </c>
      <c r="P199" s="44">
        <v>77</v>
      </c>
      <c r="Q199" s="30">
        <v>23</v>
      </c>
    </row>
    <row r="200" spans="1:17" ht="45.75" thickBot="1" x14ac:dyDescent="0.3">
      <c r="A200" s="106"/>
      <c r="B200" s="62" t="s">
        <v>303</v>
      </c>
      <c r="C200" s="60">
        <v>80</v>
      </c>
      <c r="D200" s="43">
        <v>1.83</v>
      </c>
      <c r="E200" s="44">
        <v>4.7</v>
      </c>
      <c r="F200" s="44">
        <v>16.32</v>
      </c>
      <c r="G200" s="44">
        <v>180.88</v>
      </c>
      <c r="H200" s="30">
        <v>52</v>
      </c>
      <c r="I200" s="32"/>
      <c r="J200" s="106"/>
      <c r="K200" s="62" t="s">
        <v>303</v>
      </c>
      <c r="L200" s="60">
        <v>100</v>
      </c>
      <c r="M200" s="43">
        <v>24.47</v>
      </c>
      <c r="N200" s="44">
        <v>6.27</v>
      </c>
      <c r="O200" s="44">
        <v>21.76</v>
      </c>
      <c r="P200" s="44">
        <v>241.17</v>
      </c>
      <c r="Q200" s="30">
        <v>52</v>
      </c>
    </row>
    <row r="201" spans="1:17" ht="15.75" thickBot="1" x14ac:dyDescent="0.3">
      <c r="A201" s="106"/>
      <c r="B201" s="43" t="s">
        <v>304</v>
      </c>
      <c r="C201" s="30">
        <v>10</v>
      </c>
      <c r="D201" s="43">
        <v>0.38</v>
      </c>
      <c r="E201" s="44">
        <v>2.2999999999999998</v>
      </c>
      <c r="F201" s="44">
        <v>1.17</v>
      </c>
      <c r="G201" s="44">
        <v>26.91</v>
      </c>
      <c r="H201" s="30">
        <v>81</v>
      </c>
      <c r="I201" s="32"/>
      <c r="J201" s="106"/>
      <c r="K201" s="43" t="s">
        <v>304</v>
      </c>
      <c r="L201" s="59">
        <v>10</v>
      </c>
      <c r="M201" s="43">
        <v>0.51</v>
      </c>
      <c r="N201" s="44">
        <v>3.06</v>
      </c>
      <c r="O201" s="44">
        <v>1.56</v>
      </c>
      <c r="P201" s="44">
        <v>35.880000000000003</v>
      </c>
      <c r="Q201" s="30">
        <v>81</v>
      </c>
    </row>
    <row r="202" spans="1:17" ht="15.75" thickBot="1" x14ac:dyDescent="0.3">
      <c r="A202" s="107"/>
      <c r="B202" s="60" t="s">
        <v>288</v>
      </c>
      <c r="C202" s="30">
        <v>150</v>
      </c>
      <c r="D202" s="43">
        <v>0.43</v>
      </c>
      <c r="E202" s="44">
        <v>0.04</v>
      </c>
      <c r="F202" s="44">
        <v>22.65</v>
      </c>
      <c r="G202" s="44">
        <v>92.7</v>
      </c>
      <c r="H202" s="30">
        <v>12</v>
      </c>
      <c r="I202" s="32"/>
      <c r="J202" s="107"/>
      <c r="K202" s="60" t="s">
        <v>288</v>
      </c>
      <c r="L202" s="30">
        <v>180</v>
      </c>
      <c r="M202" s="43">
        <v>0.51</v>
      </c>
      <c r="N202" s="44">
        <v>0.5</v>
      </c>
      <c r="O202" s="44">
        <v>27.18</v>
      </c>
      <c r="P202" s="44">
        <v>111.24</v>
      </c>
      <c r="Q202" s="30">
        <v>12</v>
      </c>
    </row>
    <row r="203" spans="1:17" ht="16.5" thickBot="1" x14ac:dyDescent="0.3">
      <c r="A203" s="106"/>
      <c r="B203" s="91" t="s">
        <v>247</v>
      </c>
      <c r="C203" s="91">
        <v>40</v>
      </c>
      <c r="D203" s="91">
        <f>8.5/100*C203</f>
        <v>3.4000000000000004</v>
      </c>
      <c r="E203" s="91">
        <f>3.3/100*C203</f>
        <v>1.32</v>
      </c>
      <c r="F203" s="91">
        <f>42.5/100*C203</f>
        <v>17</v>
      </c>
      <c r="G203" s="91">
        <f>259/100*C203</f>
        <v>103.6</v>
      </c>
      <c r="H203" s="91">
        <v>77</v>
      </c>
      <c r="I203" s="32"/>
      <c r="J203" s="106"/>
      <c r="K203" s="91" t="s">
        <v>247</v>
      </c>
      <c r="L203" s="91">
        <v>50</v>
      </c>
      <c r="M203" s="91">
        <f>8.5/100*L203</f>
        <v>4.25</v>
      </c>
      <c r="N203" s="91">
        <f>3.3/100*L203</f>
        <v>1.6500000000000001</v>
      </c>
      <c r="O203" s="91">
        <f>42.5/100*L203</f>
        <v>21.25</v>
      </c>
      <c r="P203" s="91">
        <f>259/100*L203</f>
        <v>129.5</v>
      </c>
      <c r="Q203" s="91">
        <v>77</v>
      </c>
    </row>
    <row r="204" spans="1:17" ht="15.75" thickBot="1" x14ac:dyDescent="0.3">
      <c r="A204" s="106"/>
      <c r="B204" s="59" t="s">
        <v>289</v>
      </c>
      <c r="C204" s="59">
        <v>25</v>
      </c>
      <c r="D204" s="30">
        <v>1.97</v>
      </c>
      <c r="E204" s="30">
        <v>0.25</v>
      </c>
      <c r="F204" s="30">
        <v>12.07</v>
      </c>
      <c r="G204" s="30">
        <v>59</v>
      </c>
      <c r="H204" s="59"/>
      <c r="I204" s="32"/>
      <c r="J204" s="106"/>
      <c r="K204" s="59" t="s">
        <v>289</v>
      </c>
      <c r="L204" s="30">
        <v>30</v>
      </c>
      <c r="M204" s="30">
        <v>2.37</v>
      </c>
      <c r="N204" s="30">
        <v>0.3</v>
      </c>
      <c r="O204" s="30">
        <v>14.49</v>
      </c>
      <c r="P204" s="30">
        <v>70.8</v>
      </c>
      <c r="Q204" s="59"/>
    </row>
    <row r="205" spans="1:17" ht="16.5" thickBot="1" x14ac:dyDescent="0.3">
      <c r="A205" s="108" t="s">
        <v>269</v>
      </c>
      <c r="B205" s="109"/>
      <c r="C205" s="70">
        <f>C199+C200+C201+C202+C203+C204</f>
        <v>485</v>
      </c>
      <c r="D205" s="70">
        <f t="shared" ref="D205:G205" si="49">D199+D200+D201+D202+D203+D204</f>
        <v>9.370000000000001</v>
      </c>
      <c r="E205" s="70">
        <f t="shared" si="49"/>
        <v>12.46</v>
      </c>
      <c r="F205" s="70">
        <f t="shared" si="49"/>
        <v>74.56</v>
      </c>
      <c r="G205" s="70">
        <f t="shared" si="49"/>
        <v>524.68999999999994</v>
      </c>
      <c r="H205" s="92" t="s">
        <v>263</v>
      </c>
      <c r="I205" s="51"/>
      <c r="J205" s="108" t="s">
        <v>269</v>
      </c>
      <c r="K205" s="108"/>
      <c r="L205" s="63">
        <f>L199+L200+L201+L202+L203+L204</f>
        <v>570</v>
      </c>
      <c r="M205" s="63">
        <f t="shared" ref="M205:P205" si="50">M199+M200+M201+M202+M203+M204</f>
        <v>33.81</v>
      </c>
      <c r="N205" s="63">
        <f t="shared" si="50"/>
        <v>16.600000000000001</v>
      </c>
      <c r="O205" s="63">
        <f t="shared" si="50"/>
        <v>92.929999999999993</v>
      </c>
      <c r="P205" s="75">
        <f t="shared" si="50"/>
        <v>665.58999999999992</v>
      </c>
      <c r="Q205" s="92" t="s">
        <v>263</v>
      </c>
    </row>
    <row r="206" spans="1:17" ht="30.75" thickBot="1" x14ac:dyDescent="0.3">
      <c r="A206" s="106" t="s">
        <v>358</v>
      </c>
      <c r="B206" s="30" t="s">
        <v>290</v>
      </c>
      <c r="C206" s="30">
        <v>120</v>
      </c>
      <c r="D206" s="43">
        <v>6.04</v>
      </c>
      <c r="E206" s="44">
        <v>4.5599999999999996</v>
      </c>
      <c r="F206" s="44">
        <v>32.32</v>
      </c>
      <c r="G206" s="44">
        <v>194</v>
      </c>
      <c r="H206" s="30">
        <v>61</v>
      </c>
      <c r="I206" s="32"/>
      <c r="J206" s="106" t="s">
        <v>358</v>
      </c>
      <c r="K206" s="30" t="s">
        <v>290</v>
      </c>
      <c r="L206" s="30">
        <v>150</v>
      </c>
      <c r="M206" s="43">
        <v>7.68</v>
      </c>
      <c r="N206" s="44">
        <v>5.78</v>
      </c>
      <c r="O206" s="44">
        <v>40.840000000000003</v>
      </c>
      <c r="P206" s="44">
        <v>246</v>
      </c>
      <c r="Q206" s="30">
        <v>61</v>
      </c>
    </row>
    <row r="207" spans="1:17" ht="16.5" thickBot="1" x14ac:dyDescent="0.3">
      <c r="A207" s="110"/>
      <c r="B207" s="95" t="s">
        <v>314</v>
      </c>
      <c r="C207" s="30">
        <v>150</v>
      </c>
      <c r="D207" s="43">
        <v>4.58</v>
      </c>
      <c r="E207" s="44">
        <v>4.08</v>
      </c>
      <c r="F207" s="44">
        <v>7.58</v>
      </c>
      <c r="G207" s="44">
        <v>85</v>
      </c>
      <c r="H207" s="30">
        <v>8</v>
      </c>
      <c r="I207" s="32"/>
      <c r="J207" s="110"/>
      <c r="K207" s="95" t="s">
        <v>314</v>
      </c>
      <c r="L207" s="30">
        <v>160</v>
      </c>
      <c r="M207" s="43">
        <v>4.88</v>
      </c>
      <c r="N207" s="44">
        <v>4.3499999999999996</v>
      </c>
      <c r="O207" s="44">
        <v>8.08</v>
      </c>
      <c r="P207" s="44">
        <v>90.66</v>
      </c>
      <c r="Q207" s="30">
        <v>8</v>
      </c>
    </row>
    <row r="208" spans="1:17" ht="16.5" thickBot="1" x14ac:dyDescent="0.3">
      <c r="A208" s="103" t="s">
        <v>273</v>
      </c>
      <c r="B208" s="104"/>
      <c r="C208" s="89">
        <f>C206+C207</f>
        <v>270</v>
      </c>
      <c r="D208" s="89">
        <f>D206+D207</f>
        <v>10.620000000000001</v>
      </c>
      <c r="E208" s="89">
        <f t="shared" ref="E208:G208" si="51">E206+E207</f>
        <v>8.64</v>
      </c>
      <c r="F208" s="89">
        <f t="shared" si="51"/>
        <v>39.9</v>
      </c>
      <c r="G208" s="89">
        <f t="shared" si="51"/>
        <v>279</v>
      </c>
      <c r="H208" s="39" t="s">
        <v>263</v>
      </c>
      <c r="I208" s="32"/>
      <c r="J208" s="103" t="s">
        <v>273</v>
      </c>
      <c r="K208" s="104"/>
      <c r="L208" s="89">
        <f>L206+L207</f>
        <v>310</v>
      </c>
      <c r="M208" s="89">
        <f>M206+M207</f>
        <v>12.559999999999999</v>
      </c>
      <c r="N208" s="89">
        <f t="shared" ref="N208:P208" si="52">N206+N207</f>
        <v>10.129999999999999</v>
      </c>
      <c r="O208" s="89">
        <f t="shared" si="52"/>
        <v>48.92</v>
      </c>
      <c r="P208" s="89">
        <f t="shared" si="52"/>
        <v>336.65999999999997</v>
      </c>
      <c r="Q208" s="39" t="s">
        <v>263</v>
      </c>
    </row>
    <row r="209" spans="1:17" ht="15.75" thickBot="1" x14ac:dyDescent="0.3"/>
    <row r="210" spans="1:17" ht="16.5" thickBot="1" x14ac:dyDescent="0.3">
      <c r="A210" s="103" t="s">
        <v>357</v>
      </c>
      <c r="B210" s="104"/>
      <c r="C210" s="41">
        <f>C196+C198+C205+C208</f>
        <v>1180</v>
      </c>
      <c r="D210" s="41">
        <f>D196+D198+D205+D208</f>
        <v>30.240000000000006</v>
      </c>
      <c r="E210" s="41">
        <f>E196+E198+E205+E208</f>
        <v>35.620000000000005</v>
      </c>
      <c r="F210" s="41">
        <f>F196+F198+F205+F208</f>
        <v>185.3</v>
      </c>
      <c r="G210" s="41">
        <f>G196+G198+G205+G208</f>
        <v>1261.3699999999999</v>
      </c>
      <c r="H210" s="91" t="s">
        <v>263</v>
      </c>
      <c r="I210" s="32"/>
      <c r="J210" s="103" t="s">
        <v>357</v>
      </c>
      <c r="K210" s="104"/>
      <c r="L210" s="41">
        <f>L196+L198+L205+L208</f>
        <v>1400</v>
      </c>
      <c r="M210" s="41">
        <f>M196+M198+M205+M208</f>
        <v>59.75</v>
      </c>
      <c r="N210" s="41">
        <f>N196+N198+N205+N208</f>
        <v>44.739999999999995</v>
      </c>
      <c r="O210" s="41">
        <f>O196+O198+O205+O208</f>
        <v>234.88</v>
      </c>
      <c r="P210" s="41">
        <f>P196+P198+P205+P208</f>
        <v>1593.19</v>
      </c>
      <c r="Q210" s="89"/>
    </row>
    <row r="212" spans="1:17" ht="15.75" thickBot="1" x14ac:dyDescent="0.3">
      <c r="A212" s="12" t="s">
        <v>334</v>
      </c>
      <c r="B212" s="12"/>
      <c r="C212" s="12" t="s">
        <v>277</v>
      </c>
      <c r="D212" s="12"/>
      <c r="E212" s="12"/>
      <c r="F212" s="12"/>
      <c r="G212" s="12"/>
      <c r="H212" s="12"/>
      <c r="I212" s="12"/>
      <c r="J212" s="11" t="s">
        <v>345</v>
      </c>
      <c r="K212" s="11"/>
      <c r="L212" s="11" t="s">
        <v>278</v>
      </c>
      <c r="M212" s="12"/>
      <c r="N212" s="12"/>
      <c r="O212" s="12"/>
      <c r="P212" s="12"/>
      <c r="Q212" s="12"/>
    </row>
    <row r="213" spans="1:17" ht="16.5" thickBot="1" x14ac:dyDescent="0.3">
      <c r="A213" s="116" t="s">
        <v>242</v>
      </c>
      <c r="B213" s="116" t="s">
        <v>249</v>
      </c>
      <c r="C213" s="116" t="s">
        <v>250</v>
      </c>
      <c r="D213" s="120" t="s">
        <v>251</v>
      </c>
      <c r="E213" s="121"/>
      <c r="F213" s="122"/>
      <c r="G213" s="123" t="s">
        <v>252</v>
      </c>
      <c r="H213" s="116" t="s">
        <v>253</v>
      </c>
      <c r="I213" s="32"/>
      <c r="J213" s="116" t="s">
        <v>242</v>
      </c>
      <c r="K213" s="116" t="s">
        <v>249</v>
      </c>
      <c r="L213" s="116" t="s">
        <v>250</v>
      </c>
      <c r="M213" s="120" t="s">
        <v>251</v>
      </c>
      <c r="N213" s="121"/>
      <c r="O213" s="122"/>
      <c r="P213" s="123" t="s">
        <v>252</v>
      </c>
      <c r="Q213" s="116" t="s">
        <v>253</v>
      </c>
    </row>
    <row r="214" spans="1:17" ht="32.25" thickBot="1" x14ac:dyDescent="0.3">
      <c r="A214" s="117"/>
      <c r="B214" s="117"/>
      <c r="C214" s="117"/>
      <c r="D214" s="33" t="s">
        <v>254</v>
      </c>
      <c r="E214" s="33" t="s">
        <v>255</v>
      </c>
      <c r="F214" s="33" t="s">
        <v>256</v>
      </c>
      <c r="G214" s="124"/>
      <c r="H214" s="117"/>
      <c r="I214" s="32"/>
      <c r="J214" s="117"/>
      <c r="K214" s="117"/>
      <c r="L214" s="117"/>
      <c r="M214" s="33" t="s">
        <v>254</v>
      </c>
      <c r="N214" s="33" t="s">
        <v>255</v>
      </c>
      <c r="O214" s="33" t="s">
        <v>256</v>
      </c>
      <c r="P214" s="124"/>
      <c r="Q214" s="117"/>
    </row>
    <row r="215" spans="1:17" ht="15.75" x14ac:dyDescent="0.25">
      <c r="A215" s="118" t="s">
        <v>257</v>
      </c>
      <c r="B215" s="111"/>
      <c r="C215" s="105"/>
      <c r="D215" s="105"/>
      <c r="E215" s="105"/>
      <c r="F215" s="105"/>
      <c r="G215" s="105"/>
      <c r="H215" s="105"/>
      <c r="I215" s="119"/>
      <c r="J215" s="118" t="s">
        <v>257</v>
      </c>
      <c r="K215" s="111"/>
      <c r="L215" s="105"/>
      <c r="M215" s="105"/>
      <c r="N215" s="105"/>
      <c r="O215" s="105"/>
      <c r="P215" s="105"/>
      <c r="Q215" s="105"/>
    </row>
    <row r="216" spans="1:17" ht="16.5" thickBot="1" x14ac:dyDescent="0.3">
      <c r="A216" s="107" t="s">
        <v>335</v>
      </c>
      <c r="B216" s="113"/>
      <c r="C216" s="110"/>
      <c r="D216" s="110"/>
      <c r="E216" s="110"/>
      <c r="F216" s="110"/>
      <c r="G216" s="110"/>
      <c r="H216" s="106"/>
      <c r="I216" s="119"/>
      <c r="J216" s="114" t="s">
        <v>335</v>
      </c>
      <c r="K216" s="102"/>
      <c r="L216" s="110"/>
      <c r="M216" s="110"/>
      <c r="N216" s="110"/>
      <c r="O216" s="110"/>
      <c r="P216" s="110"/>
      <c r="Q216" s="106"/>
    </row>
    <row r="217" spans="1:17" ht="32.25" thickBot="1" x14ac:dyDescent="0.3">
      <c r="A217" s="115" t="s">
        <v>280</v>
      </c>
      <c r="B217" s="48" t="s">
        <v>301</v>
      </c>
      <c r="C217" s="42">
        <v>150</v>
      </c>
      <c r="D217" s="43">
        <v>3.45</v>
      </c>
      <c r="E217" s="44">
        <v>3.38</v>
      </c>
      <c r="F217" s="44">
        <v>21.23</v>
      </c>
      <c r="G217" s="44">
        <v>129.16</v>
      </c>
      <c r="H217" s="85">
        <v>36</v>
      </c>
      <c r="I217" s="51"/>
      <c r="J217" s="115" t="s">
        <v>280</v>
      </c>
      <c r="K217" s="47" t="s">
        <v>301</v>
      </c>
      <c r="L217" s="42">
        <v>200</v>
      </c>
      <c r="M217" s="43">
        <v>4.59</v>
      </c>
      <c r="N217" s="44">
        <v>4.9000000000000004</v>
      </c>
      <c r="O217" s="44">
        <v>26.32</v>
      </c>
      <c r="P217" s="44">
        <v>168</v>
      </c>
      <c r="Q217" s="85">
        <v>36</v>
      </c>
    </row>
    <row r="218" spans="1:17" ht="15.75" thickBot="1" x14ac:dyDescent="0.3">
      <c r="A218" s="115"/>
      <c r="B218" s="30" t="s">
        <v>260</v>
      </c>
      <c r="C218" s="30">
        <v>30</v>
      </c>
      <c r="D218" s="30">
        <v>2.02</v>
      </c>
      <c r="E218" s="30">
        <v>3.87</v>
      </c>
      <c r="F218" s="30">
        <v>12.13</v>
      </c>
      <c r="G218" s="30">
        <v>91.3</v>
      </c>
      <c r="H218" s="30">
        <v>1</v>
      </c>
      <c r="I218" s="32"/>
      <c r="J218" s="115"/>
      <c r="K218" s="30" t="s">
        <v>260</v>
      </c>
      <c r="L218" s="30">
        <v>40</v>
      </c>
      <c r="M218" s="30">
        <v>2.81</v>
      </c>
      <c r="N218" s="30">
        <v>3.97</v>
      </c>
      <c r="O218" s="30">
        <v>16.96</v>
      </c>
      <c r="P218" s="30">
        <v>114.7</v>
      </c>
      <c r="Q218" s="30">
        <v>1</v>
      </c>
    </row>
    <row r="219" spans="1:17" ht="30.75" thickBot="1" x14ac:dyDescent="0.3">
      <c r="A219" s="115"/>
      <c r="B219" s="30" t="s">
        <v>261</v>
      </c>
      <c r="C219" s="30">
        <v>150</v>
      </c>
      <c r="D219" s="30">
        <v>2.34</v>
      </c>
      <c r="E219" s="30">
        <v>2</v>
      </c>
      <c r="F219" s="30">
        <v>10.63</v>
      </c>
      <c r="G219" s="30">
        <v>70</v>
      </c>
      <c r="H219" s="30">
        <v>6</v>
      </c>
      <c r="I219" s="32"/>
      <c r="J219" s="115"/>
      <c r="K219" s="30" t="s">
        <v>261</v>
      </c>
      <c r="L219" s="30">
        <v>180</v>
      </c>
      <c r="M219" s="30">
        <v>2.85</v>
      </c>
      <c r="N219" s="30">
        <v>2.41</v>
      </c>
      <c r="O219" s="30">
        <v>14.36</v>
      </c>
      <c r="P219" s="30">
        <v>91</v>
      </c>
      <c r="Q219" s="30">
        <v>6</v>
      </c>
    </row>
    <row r="220" spans="1:17" ht="16.5" thickBot="1" x14ac:dyDescent="0.3">
      <c r="A220" s="114" t="s">
        <v>262</v>
      </c>
      <c r="B220" s="111"/>
      <c r="C220" s="89">
        <f>C217+C218+C219</f>
        <v>330</v>
      </c>
      <c r="D220" s="89">
        <f>D217+D218+D219</f>
        <v>7.8100000000000005</v>
      </c>
      <c r="E220" s="89">
        <f>E217+E218+E219</f>
        <v>9.25</v>
      </c>
      <c r="F220" s="89">
        <f>F217+F218+F219</f>
        <v>43.99</v>
      </c>
      <c r="G220" s="89">
        <f>G217+G218+G219</f>
        <v>290.45999999999998</v>
      </c>
      <c r="H220" s="39" t="s">
        <v>263</v>
      </c>
      <c r="I220" s="32"/>
      <c r="J220" s="114" t="s">
        <v>262</v>
      </c>
      <c r="K220" s="104"/>
      <c r="L220" s="89">
        <f>L217+L218+L219</f>
        <v>420</v>
      </c>
      <c r="M220" s="89">
        <f>M217+M218+M219</f>
        <v>10.25</v>
      </c>
      <c r="N220" s="89">
        <f>N217+N218+N219</f>
        <v>11.280000000000001</v>
      </c>
      <c r="O220" s="89">
        <f>O217+O218+O219</f>
        <v>57.64</v>
      </c>
      <c r="P220" s="89">
        <f>P217+P218+P219</f>
        <v>373.7</v>
      </c>
      <c r="Q220" s="91" t="s">
        <v>263</v>
      </c>
    </row>
    <row r="221" spans="1:17" ht="16.5" thickBot="1" x14ac:dyDescent="0.3">
      <c r="A221" s="112" t="s">
        <v>264</v>
      </c>
      <c r="B221" s="54" t="s">
        <v>265</v>
      </c>
      <c r="C221" s="36">
        <v>100</v>
      </c>
      <c r="D221" s="30">
        <v>0.41</v>
      </c>
      <c r="E221" s="30">
        <v>0.14000000000000001</v>
      </c>
      <c r="F221" s="30">
        <v>11.82</v>
      </c>
      <c r="G221" s="30">
        <v>49</v>
      </c>
      <c r="H221" s="30">
        <v>75</v>
      </c>
      <c r="I221" s="32"/>
      <c r="J221" s="112" t="s">
        <v>264</v>
      </c>
      <c r="K221" s="91" t="s">
        <v>265</v>
      </c>
      <c r="L221" s="36">
        <v>150</v>
      </c>
      <c r="M221" s="30">
        <f>D221/C221*L221</f>
        <v>0.61499999999999988</v>
      </c>
      <c r="N221" s="30">
        <f>E221/C221*L221</f>
        <v>0.21000000000000002</v>
      </c>
      <c r="O221" s="30">
        <f>F221/C221*L221</f>
        <v>17.73</v>
      </c>
      <c r="P221" s="30">
        <f>G221/C221*L221</f>
        <v>73.5</v>
      </c>
      <c r="Q221" s="30">
        <v>75</v>
      </c>
    </row>
    <row r="222" spans="1:17" ht="16.5" thickBot="1" x14ac:dyDescent="0.3">
      <c r="A222" s="112"/>
      <c r="B222" s="91" t="s">
        <v>266</v>
      </c>
      <c r="C222" s="91">
        <v>20</v>
      </c>
      <c r="D222" s="30">
        <v>1.5</v>
      </c>
      <c r="E222" s="30">
        <v>1.96</v>
      </c>
      <c r="F222" s="30">
        <v>14.88</v>
      </c>
      <c r="G222" s="30">
        <v>83.4</v>
      </c>
      <c r="H222" s="30">
        <v>19</v>
      </c>
      <c r="I222" s="32"/>
      <c r="J222" s="112"/>
      <c r="K222" s="91" t="s">
        <v>266</v>
      </c>
      <c r="L222" s="91">
        <v>20</v>
      </c>
      <c r="M222" s="91">
        <v>20</v>
      </c>
      <c r="N222" s="30">
        <v>1.5</v>
      </c>
      <c r="O222" s="30">
        <v>1.96</v>
      </c>
      <c r="P222" s="30">
        <v>14.88</v>
      </c>
      <c r="Q222" s="30">
        <v>83.4</v>
      </c>
    </row>
    <row r="223" spans="1:17" ht="16.5" thickBot="1" x14ac:dyDescent="0.3">
      <c r="A223" s="101" t="s">
        <v>267</v>
      </c>
      <c r="B223" s="102"/>
      <c r="C223" s="89">
        <f>C221+C222</f>
        <v>120</v>
      </c>
      <c r="D223" s="89">
        <f t="shared" ref="D223:G223" si="53">D221+D222</f>
        <v>1.91</v>
      </c>
      <c r="E223" s="89">
        <f t="shared" si="53"/>
        <v>2.1</v>
      </c>
      <c r="F223" s="89">
        <f t="shared" si="53"/>
        <v>26.700000000000003</v>
      </c>
      <c r="G223" s="89">
        <f t="shared" si="53"/>
        <v>132.4</v>
      </c>
      <c r="H223" s="33" t="s">
        <v>275</v>
      </c>
      <c r="I223" s="32"/>
      <c r="J223" s="101" t="s">
        <v>267</v>
      </c>
      <c r="K223" s="104"/>
      <c r="L223" s="89">
        <f>L221+L222</f>
        <v>170</v>
      </c>
      <c r="M223" s="89">
        <f t="shared" ref="M223:P223" si="54">M221+M222</f>
        <v>20.614999999999998</v>
      </c>
      <c r="N223" s="89">
        <f t="shared" si="54"/>
        <v>1.71</v>
      </c>
      <c r="O223" s="89">
        <f t="shared" si="54"/>
        <v>19.690000000000001</v>
      </c>
      <c r="P223" s="89">
        <f t="shared" si="54"/>
        <v>88.38</v>
      </c>
      <c r="Q223" s="33" t="s">
        <v>275</v>
      </c>
    </row>
    <row r="224" spans="1:17" ht="48" thickBot="1" x14ac:dyDescent="0.3">
      <c r="A224" s="105" t="s">
        <v>268</v>
      </c>
      <c r="B224" s="91" t="s">
        <v>295</v>
      </c>
      <c r="C224" s="30">
        <v>180</v>
      </c>
      <c r="D224" s="43">
        <v>1.77</v>
      </c>
      <c r="E224" s="44">
        <v>4.05</v>
      </c>
      <c r="F224" s="44">
        <v>9.74</v>
      </c>
      <c r="G224" s="44">
        <v>81.8</v>
      </c>
      <c r="H224" s="52">
        <v>33</v>
      </c>
      <c r="I224" s="32"/>
      <c r="J224" s="105" t="s">
        <v>268</v>
      </c>
      <c r="K224" s="91" t="s">
        <v>295</v>
      </c>
      <c r="L224" s="30">
        <v>200</v>
      </c>
      <c r="M224" s="43">
        <v>2.21</v>
      </c>
      <c r="N224" s="44">
        <v>5.07</v>
      </c>
      <c r="O224" s="44">
        <v>11.92</v>
      </c>
      <c r="P224" s="44">
        <v>102.25</v>
      </c>
      <c r="Q224" s="30">
        <v>33</v>
      </c>
    </row>
    <row r="225" spans="1:17" ht="15.75" thickBot="1" x14ac:dyDescent="0.3">
      <c r="A225" s="106"/>
      <c r="B225" s="57" t="s">
        <v>336</v>
      </c>
      <c r="C225" s="59">
        <v>70</v>
      </c>
      <c r="D225" s="43">
        <v>8.1199999999999992</v>
      </c>
      <c r="E225" s="44">
        <v>2.61</v>
      </c>
      <c r="F225" s="44">
        <v>8.4700000000000006</v>
      </c>
      <c r="G225" s="44">
        <v>90.12</v>
      </c>
      <c r="H225" s="59">
        <v>56</v>
      </c>
      <c r="I225" s="32"/>
      <c r="J225" s="106"/>
      <c r="K225" s="57" t="s">
        <v>336</v>
      </c>
      <c r="L225" s="59">
        <v>80</v>
      </c>
      <c r="M225" s="43">
        <v>9.2799999999999994</v>
      </c>
      <c r="N225" s="44">
        <v>2.99</v>
      </c>
      <c r="O225" s="44">
        <v>9.68</v>
      </c>
      <c r="P225" s="44">
        <v>103</v>
      </c>
      <c r="Q225" s="30">
        <v>56</v>
      </c>
    </row>
    <row r="226" spans="1:17" ht="15.75" thickBot="1" x14ac:dyDescent="0.3">
      <c r="A226" s="107"/>
      <c r="B226" s="61" t="s">
        <v>337</v>
      </c>
      <c r="C226" s="60">
        <v>150</v>
      </c>
      <c r="D226" s="43">
        <v>2.4500000000000002</v>
      </c>
      <c r="E226" s="44">
        <v>3.84</v>
      </c>
      <c r="F226" s="44">
        <v>16.350000000000001</v>
      </c>
      <c r="G226" s="44">
        <v>109.8</v>
      </c>
      <c r="H226" s="60">
        <v>60</v>
      </c>
      <c r="I226" s="32"/>
      <c r="J226" s="107"/>
      <c r="K226" s="61" t="s">
        <v>337</v>
      </c>
      <c r="L226" s="71">
        <v>200</v>
      </c>
      <c r="M226" s="43">
        <v>2.86</v>
      </c>
      <c r="N226" s="44">
        <v>4.4800000000000004</v>
      </c>
      <c r="O226" s="44">
        <v>10.07</v>
      </c>
      <c r="P226" s="44">
        <v>128.1</v>
      </c>
      <c r="Q226" s="30">
        <v>60</v>
      </c>
    </row>
    <row r="227" spans="1:17" ht="15.75" thickBot="1" x14ac:dyDescent="0.3">
      <c r="A227" s="106"/>
      <c r="B227" s="30" t="s">
        <v>246</v>
      </c>
      <c r="C227" s="30">
        <v>25</v>
      </c>
      <c r="D227" s="40">
        <f>14.58/1000*C227</f>
        <v>0.36449999999999999</v>
      </c>
      <c r="E227" s="40">
        <f>70.82/1000*C227</f>
        <v>1.7704999999999997</v>
      </c>
      <c r="F227" s="40">
        <f>125.89/1000*C227</f>
        <v>3.1472500000000001</v>
      </c>
      <c r="G227" s="40">
        <f>1199/1000*C227</f>
        <v>29.975000000000001</v>
      </c>
      <c r="H227" s="30">
        <v>69</v>
      </c>
      <c r="I227" s="32"/>
      <c r="J227" s="107"/>
      <c r="K227" s="60" t="s">
        <v>246</v>
      </c>
      <c r="L227" s="59">
        <v>35</v>
      </c>
      <c r="M227" s="40">
        <f>14.58/1000*L227</f>
        <v>0.51029999999999998</v>
      </c>
      <c r="N227" s="40">
        <f>70.82/1000*L227</f>
        <v>2.4786999999999999</v>
      </c>
      <c r="O227" s="40">
        <f>125.89/1000*L227</f>
        <v>4.4061500000000002</v>
      </c>
      <c r="P227" s="40">
        <f>1199/1000*L227</f>
        <v>41.965000000000003</v>
      </c>
      <c r="Q227" s="30">
        <v>69</v>
      </c>
    </row>
    <row r="228" spans="1:17" ht="45.75" thickBot="1" x14ac:dyDescent="0.3">
      <c r="A228" s="106"/>
      <c r="B228" s="61" t="s">
        <v>322</v>
      </c>
      <c r="C228" s="30">
        <v>50</v>
      </c>
      <c r="D228" s="43">
        <v>0.63</v>
      </c>
      <c r="E228" s="44">
        <v>2.2799999999999998</v>
      </c>
      <c r="F228" s="44">
        <v>4.0599999999999996</v>
      </c>
      <c r="G228" s="44">
        <v>39.33</v>
      </c>
      <c r="H228" s="30">
        <v>18</v>
      </c>
      <c r="I228" s="32"/>
      <c r="J228" s="106"/>
      <c r="K228" s="62" t="s">
        <v>322</v>
      </c>
      <c r="L228" s="60">
        <v>60</v>
      </c>
      <c r="M228" s="43">
        <v>0.84</v>
      </c>
      <c r="N228" s="44">
        <v>3.04</v>
      </c>
      <c r="O228" s="44">
        <v>5.41</v>
      </c>
      <c r="P228" s="44">
        <v>52.44</v>
      </c>
      <c r="Q228" s="30">
        <v>18</v>
      </c>
    </row>
    <row r="229" spans="1:17" ht="30.75" thickBot="1" x14ac:dyDescent="0.3">
      <c r="A229" s="106"/>
      <c r="B229" s="30" t="s">
        <v>248</v>
      </c>
      <c r="C229" s="30">
        <v>150</v>
      </c>
      <c r="D229" s="30">
        <v>0.33</v>
      </c>
      <c r="E229" s="30">
        <v>0.02</v>
      </c>
      <c r="F229" s="30">
        <v>20.83</v>
      </c>
      <c r="G229" s="30">
        <v>84.75</v>
      </c>
      <c r="H229" s="30">
        <v>11</v>
      </c>
      <c r="I229" s="32"/>
      <c r="J229" s="106"/>
      <c r="K229" s="30" t="s">
        <v>248</v>
      </c>
      <c r="L229" s="30">
        <v>180</v>
      </c>
      <c r="M229" s="30">
        <v>0.4</v>
      </c>
      <c r="N229" s="30">
        <v>0.02</v>
      </c>
      <c r="O229" s="30">
        <v>24.99</v>
      </c>
      <c r="P229" s="30">
        <v>101.7</v>
      </c>
      <c r="Q229" s="30">
        <v>11</v>
      </c>
    </row>
    <row r="230" spans="1:17" ht="16.5" thickBot="1" x14ac:dyDescent="0.3">
      <c r="A230" s="106"/>
      <c r="B230" s="91" t="s">
        <v>247</v>
      </c>
      <c r="C230" s="91">
        <v>40</v>
      </c>
      <c r="D230" s="91">
        <f>8.5/100*C230</f>
        <v>3.4000000000000004</v>
      </c>
      <c r="E230" s="91">
        <f>3.3/100*C230</f>
        <v>1.32</v>
      </c>
      <c r="F230" s="91">
        <f>42.5/100*C230</f>
        <v>17</v>
      </c>
      <c r="G230" s="91">
        <f>259/100*C230</f>
        <v>103.6</v>
      </c>
      <c r="H230" s="91">
        <v>77</v>
      </c>
      <c r="I230" s="32"/>
      <c r="J230" s="106"/>
      <c r="K230" s="91" t="s">
        <v>247</v>
      </c>
      <c r="L230" s="91">
        <v>50</v>
      </c>
      <c r="M230" s="91">
        <f>8.5/100*L230</f>
        <v>4.25</v>
      </c>
      <c r="N230" s="91">
        <f>3.3/100*L230</f>
        <v>1.6500000000000001</v>
      </c>
      <c r="O230" s="91">
        <f>42.5/100*L230</f>
        <v>21.25</v>
      </c>
      <c r="P230" s="91">
        <f>259/100*L230</f>
        <v>129.5</v>
      </c>
      <c r="Q230" s="91">
        <v>77</v>
      </c>
    </row>
    <row r="231" spans="1:17" ht="15.75" thickBot="1" x14ac:dyDescent="0.3">
      <c r="A231" s="106"/>
      <c r="B231" s="59" t="s">
        <v>289</v>
      </c>
      <c r="C231" s="30">
        <v>25</v>
      </c>
      <c r="D231" s="30">
        <v>1.97</v>
      </c>
      <c r="E231" s="30">
        <v>0.25</v>
      </c>
      <c r="F231" s="30">
        <v>12.07</v>
      </c>
      <c r="G231" s="30">
        <v>59</v>
      </c>
      <c r="H231" s="59"/>
      <c r="I231" s="32"/>
      <c r="J231" s="106"/>
      <c r="K231" s="59" t="s">
        <v>289</v>
      </c>
      <c r="L231" s="59">
        <v>30</v>
      </c>
      <c r="M231" s="30">
        <v>2.37</v>
      </c>
      <c r="N231" s="30">
        <v>0.3</v>
      </c>
      <c r="O231" s="30">
        <v>14.49</v>
      </c>
      <c r="P231" s="30">
        <v>70.8</v>
      </c>
      <c r="Q231" s="59"/>
    </row>
    <row r="232" spans="1:17" ht="16.5" thickBot="1" x14ac:dyDescent="0.3">
      <c r="A232" s="108" t="s">
        <v>269</v>
      </c>
      <c r="B232" s="108"/>
      <c r="C232" s="64">
        <f>C224+C225+C226+C227+C228+C229+C230+C231</f>
        <v>690</v>
      </c>
      <c r="D232" s="83">
        <f t="shared" ref="D232:G232" si="55">D224+D225+D226+D227+D228+D229+D230+D231</f>
        <v>19.034500000000001</v>
      </c>
      <c r="E232" s="83">
        <f t="shared" si="55"/>
        <v>16.140499999999999</v>
      </c>
      <c r="F232" s="83">
        <f t="shared" si="55"/>
        <v>91.667249999999996</v>
      </c>
      <c r="G232" s="73">
        <f t="shared" si="55"/>
        <v>598.375</v>
      </c>
      <c r="H232" s="92" t="s">
        <v>263</v>
      </c>
      <c r="I232" s="74"/>
      <c r="J232" s="108" t="s">
        <v>269</v>
      </c>
      <c r="K232" s="109"/>
      <c r="L232" s="66">
        <f>L224+L225+L226+L227+L228+L229+L230+L231</f>
        <v>835</v>
      </c>
      <c r="M232" s="63">
        <f t="shared" ref="M232:P232" si="56">M224+M225+M226+M227+M228+M229+M230+M231</f>
        <v>22.720299999999998</v>
      </c>
      <c r="N232" s="90">
        <f t="shared" si="56"/>
        <v>20.028700000000001</v>
      </c>
      <c r="O232" s="90">
        <f t="shared" si="56"/>
        <v>102.21614999999998</v>
      </c>
      <c r="P232" s="72">
        <f t="shared" si="56"/>
        <v>729.755</v>
      </c>
      <c r="Q232" s="92" t="s">
        <v>263</v>
      </c>
    </row>
    <row r="233" spans="1:17" ht="15.75" thickBot="1" x14ac:dyDescent="0.3">
      <c r="A233" s="106" t="s">
        <v>358</v>
      </c>
      <c r="B233" s="56" t="s">
        <v>338</v>
      </c>
      <c r="C233" s="60">
        <v>120</v>
      </c>
      <c r="D233" s="43">
        <v>11.5</v>
      </c>
      <c r="E233" s="44">
        <v>6.86</v>
      </c>
      <c r="F233" s="44">
        <v>62.8</v>
      </c>
      <c r="G233" s="44">
        <v>280</v>
      </c>
      <c r="H233" s="60">
        <v>16</v>
      </c>
      <c r="I233" s="32"/>
      <c r="J233" s="106" t="s">
        <v>358</v>
      </c>
      <c r="K233" s="43" t="s">
        <v>338</v>
      </c>
      <c r="L233" s="60">
        <v>150</v>
      </c>
      <c r="M233" s="43">
        <v>8.1300000000000008</v>
      </c>
      <c r="N233" s="44">
        <v>14.2</v>
      </c>
      <c r="O233" s="44">
        <v>47.1</v>
      </c>
      <c r="P233" s="44">
        <v>429</v>
      </c>
      <c r="Q233" s="60">
        <v>16</v>
      </c>
    </row>
    <row r="234" spans="1:17" ht="32.25" thickBot="1" x14ac:dyDescent="0.3">
      <c r="A234" s="106"/>
      <c r="B234" s="78" t="s">
        <v>360</v>
      </c>
      <c r="C234" s="59">
        <v>100</v>
      </c>
      <c r="D234" s="57">
        <v>1.6</v>
      </c>
      <c r="E234" s="58">
        <v>7.78</v>
      </c>
      <c r="F234" s="58">
        <v>13.5</v>
      </c>
      <c r="G234" s="58">
        <v>141.44999999999999</v>
      </c>
      <c r="H234" s="30">
        <v>13</v>
      </c>
      <c r="I234" s="32"/>
      <c r="J234" s="110"/>
      <c r="K234" s="59" t="s">
        <v>360</v>
      </c>
      <c r="L234" s="30">
        <v>120</v>
      </c>
      <c r="M234" s="57">
        <v>3.94</v>
      </c>
      <c r="N234" s="58">
        <v>10.48</v>
      </c>
      <c r="O234" s="58">
        <v>19.55</v>
      </c>
      <c r="P234" s="58">
        <v>188.4</v>
      </c>
      <c r="Q234" s="59">
        <v>13</v>
      </c>
    </row>
    <row r="235" spans="1:17" ht="16.5" thickBot="1" x14ac:dyDescent="0.3">
      <c r="A235" s="85"/>
      <c r="B235" s="76" t="s">
        <v>272</v>
      </c>
      <c r="C235" s="60">
        <v>150</v>
      </c>
      <c r="D235" s="60">
        <v>0.04</v>
      </c>
      <c r="E235" s="60">
        <v>0.01</v>
      </c>
      <c r="F235" s="60">
        <v>6.99</v>
      </c>
      <c r="G235" s="60">
        <v>28</v>
      </c>
      <c r="H235" s="30">
        <v>3</v>
      </c>
      <c r="I235" s="32"/>
      <c r="J235" s="38"/>
      <c r="K235" s="76" t="s">
        <v>272</v>
      </c>
      <c r="L235" s="30">
        <v>180</v>
      </c>
      <c r="M235" s="30">
        <v>0.06</v>
      </c>
      <c r="N235" s="30">
        <v>0.02</v>
      </c>
      <c r="O235" s="30">
        <v>9.99</v>
      </c>
      <c r="P235" s="30">
        <v>40</v>
      </c>
      <c r="Q235" s="30">
        <v>3</v>
      </c>
    </row>
    <row r="236" spans="1:17" ht="16.5" customHeight="1" thickBot="1" x14ac:dyDescent="0.3">
      <c r="A236" s="101" t="s">
        <v>273</v>
      </c>
      <c r="B236" s="102"/>
      <c r="C236" s="89">
        <f>C233+C234</f>
        <v>220</v>
      </c>
      <c r="D236" s="89">
        <f>D233+D234</f>
        <v>13.1</v>
      </c>
      <c r="E236" s="89">
        <f t="shared" ref="E236:G236" si="57">E233+E234</f>
        <v>14.64</v>
      </c>
      <c r="F236" s="89">
        <f t="shared" si="57"/>
        <v>76.3</v>
      </c>
      <c r="G236" s="89">
        <f t="shared" si="57"/>
        <v>421.45</v>
      </c>
      <c r="H236" s="39" t="s">
        <v>263</v>
      </c>
      <c r="I236" s="32"/>
      <c r="J236" s="103" t="s">
        <v>273</v>
      </c>
      <c r="K236" s="102"/>
      <c r="L236" s="89">
        <f>L233+L234</f>
        <v>270</v>
      </c>
      <c r="M236" s="89">
        <f>M233+M234</f>
        <v>12.07</v>
      </c>
      <c r="N236" s="89">
        <f t="shared" ref="N236:P236" si="58">N233+N234</f>
        <v>24.68</v>
      </c>
      <c r="O236" s="89">
        <f t="shared" si="58"/>
        <v>66.650000000000006</v>
      </c>
      <c r="P236" s="89">
        <f t="shared" si="58"/>
        <v>617.4</v>
      </c>
      <c r="Q236" s="39" t="s">
        <v>263</v>
      </c>
    </row>
    <row r="237" spans="1:17" ht="15.75" thickBot="1" x14ac:dyDescent="0.3"/>
    <row r="238" spans="1:17" ht="16.5" thickBot="1" x14ac:dyDescent="0.3">
      <c r="A238" s="103" t="s">
        <v>352</v>
      </c>
      <c r="B238" s="104"/>
      <c r="C238" s="41">
        <f>C220+C223+C232+C236</f>
        <v>1360</v>
      </c>
      <c r="D238" s="41">
        <f>D220+D223+D232+D236</f>
        <v>41.854500000000002</v>
      </c>
      <c r="E238" s="41">
        <f>E220+E223+E232+E236</f>
        <v>42.130499999999998</v>
      </c>
      <c r="F238" s="41">
        <f>F220+F223+F232+F236</f>
        <v>238.65724999999998</v>
      </c>
      <c r="G238" s="41">
        <f>G220+G223+G232+G236</f>
        <v>1442.6849999999999</v>
      </c>
      <c r="H238" s="91" t="s">
        <v>263</v>
      </c>
      <c r="I238" s="32"/>
      <c r="J238" s="103" t="s">
        <v>352</v>
      </c>
      <c r="K238" s="104"/>
      <c r="L238" s="41">
        <f>L220+L223+L232+L236</f>
        <v>1695</v>
      </c>
      <c r="M238" s="41">
        <f t="shared" ref="M238:O238" si="59">M220+M223+M232+M236</f>
        <v>65.655299999999997</v>
      </c>
      <c r="N238" s="41">
        <f t="shared" si="59"/>
        <v>57.698700000000002</v>
      </c>
      <c r="O238" s="41">
        <f t="shared" si="59"/>
        <v>246.19614999999999</v>
      </c>
      <c r="P238" s="41">
        <f>P220+P223+P232+P236</f>
        <v>1809.2350000000001</v>
      </c>
      <c r="Q238" s="89"/>
    </row>
    <row r="240" spans="1:17" ht="15.75" thickBot="1" x14ac:dyDescent="0.3">
      <c r="A240" s="11" t="s">
        <v>339</v>
      </c>
      <c r="B240" s="11"/>
      <c r="C240" s="11" t="s">
        <v>277</v>
      </c>
      <c r="D240" s="11"/>
      <c r="E240" s="11"/>
      <c r="F240" s="11"/>
      <c r="G240" s="11"/>
      <c r="H240" s="11"/>
      <c r="I240" s="11"/>
      <c r="J240" s="11" t="s">
        <v>345</v>
      </c>
      <c r="K240" s="11"/>
      <c r="L240" s="11" t="s">
        <v>278</v>
      </c>
      <c r="M240" s="11"/>
      <c r="N240" s="11"/>
      <c r="O240" s="11"/>
      <c r="P240" s="11"/>
      <c r="Q240" s="12"/>
    </row>
    <row r="241" spans="1:17" ht="16.5" thickBot="1" x14ac:dyDescent="0.3">
      <c r="A241" s="116" t="s">
        <v>242</v>
      </c>
      <c r="B241" s="116" t="s">
        <v>249</v>
      </c>
      <c r="C241" s="116" t="s">
        <v>250</v>
      </c>
      <c r="D241" s="120" t="s">
        <v>251</v>
      </c>
      <c r="E241" s="121"/>
      <c r="F241" s="122"/>
      <c r="G241" s="123" t="s">
        <v>252</v>
      </c>
      <c r="H241" s="116" t="s">
        <v>253</v>
      </c>
      <c r="I241" s="32"/>
      <c r="J241" s="116" t="s">
        <v>242</v>
      </c>
      <c r="K241" s="116" t="s">
        <v>249</v>
      </c>
      <c r="L241" s="116" t="s">
        <v>250</v>
      </c>
      <c r="M241" s="120" t="s">
        <v>251</v>
      </c>
      <c r="N241" s="121"/>
      <c r="O241" s="122"/>
      <c r="P241" s="123" t="s">
        <v>252</v>
      </c>
      <c r="Q241" s="116" t="s">
        <v>253</v>
      </c>
    </row>
    <row r="242" spans="1:17" ht="32.25" thickBot="1" x14ac:dyDescent="0.3">
      <c r="A242" s="117"/>
      <c r="B242" s="117"/>
      <c r="C242" s="117"/>
      <c r="D242" s="33" t="s">
        <v>254</v>
      </c>
      <c r="E242" s="33" t="s">
        <v>255</v>
      </c>
      <c r="F242" s="33" t="s">
        <v>256</v>
      </c>
      <c r="G242" s="124"/>
      <c r="H242" s="117"/>
      <c r="I242" s="32"/>
      <c r="J242" s="117"/>
      <c r="K242" s="117"/>
      <c r="L242" s="117"/>
      <c r="M242" s="33" t="s">
        <v>254</v>
      </c>
      <c r="N242" s="33" t="s">
        <v>255</v>
      </c>
      <c r="O242" s="33" t="s">
        <v>256</v>
      </c>
      <c r="P242" s="124"/>
      <c r="Q242" s="117"/>
    </row>
    <row r="243" spans="1:17" ht="15.75" x14ac:dyDescent="0.25">
      <c r="A243" s="118" t="s">
        <v>317</v>
      </c>
      <c r="B243" s="111"/>
      <c r="C243" s="105"/>
      <c r="D243" s="105"/>
      <c r="E243" s="105"/>
      <c r="F243" s="105"/>
      <c r="G243" s="105"/>
      <c r="H243" s="105"/>
      <c r="I243" s="119"/>
      <c r="J243" s="118" t="s">
        <v>318</v>
      </c>
      <c r="K243" s="111"/>
      <c r="L243" s="105"/>
      <c r="M243" s="105"/>
      <c r="N243" s="105"/>
      <c r="O243" s="105"/>
      <c r="P243" s="105"/>
      <c r="Q243" s="105"/>
    </row>
    <row r="244" spans="1:17" ht="16.5" thickBot="1" x14ac:dyDescent="0.3">
      <c r="A244" s="107" t="s">
        <v>340</v>
      </c>
      <c r="B244" s="113"/>
      <c r="C244" s="110"/>
      <c r="D244" s="110"/>
      <c r="E244" s="110"/>
      <c r="F244" s="110"/>
      <c r="G244" s="110"/>
      <c r="H244" s="106"/>
      <c r="I244" s="119"/>
      <c r="J244" s="114" t="s">
        <v>341</v>
      </c>
      <c r="K244" s="102"/>
      <c r="L244" s="110"/>
      <c r="M244" s="110"/>
      <c r="N244" s="110"/>
      <c r="O244" s="110"/>
      <c r="P244" s="110"/>
      <c r="Q244" s="106"/>
    </row>
    <row r="245" spans="1:17" ht="48" thickBot="1" x14ac:dyDescent="0.3">
      <c r="A245" s="115" t="s">
        <v>280</v>
      </c>
      <c r="B245" s="48" t="s">
        <v>342</v>
      </c>
      <c r="C245" s="42">
        <v>130</v>
      </c>
      <c r="D245" s="43">
        <v>12.07</v>
      </c>
      <c r="E245" s="44">
        <v>25.63</v>
      </c>
      <c r="F245" s="44">
        <v>1.75</v>
      </c>
      <c r="G245" s="44">
        <v>252.98</v>
      </c>
      <c r="H245" s="85">
        <v>34</v>
      </c>
      <c r="I245" s="51"/>
      <c r="J245" s="115" t="s">
        <v>280</v>
      </c>
      <c r="K245" s="47" t="s">
        <v>342</v>
      </c>
      <c r="L245" s="42">
        <v>155</v>
      </c>
      <c r="M245" s="43">
        <v>18.100000000000001</v>
      </c>
      <c r="N245" s="44">
        <v>30.8</v>
      </c>
      <c r="O245" s="44">
        <v>2.4</v>
      </c>
      <c r="P245" s="44">
        <v>268</v>
      </c>
      <c r="Q245" s="85">
        <v>34</v>
      </c>
    </row>
    <row r="246" spans="1:17" ht="15.75" thickBot="1" x14ac:dyDescent="0.3">
      <c r="A246" s="115"/>
      <c r="B246" s="30" t="s">
        <v>260</v>
      </c>
      <c r="C246" s="30">
        <v>30</v>
      </c>
      <c r="D246" s="30">
        <v>2.02</v>
      </c>
      <c r="E246" s="30">
        <v>3.87</v>
      </c>
      <c r="F246" s="30">
        <v>12.13</v>
      </c>
      <c r="G246" s="30">
        <v>91.3</v>
      </c>
      <c r="H246" s="30">
        <v>1</v>
      </c>
      <c r="I246" s="32"/>
      <c r="J246" s="115"/>
      <c r="K246" s="30" t="s">
        <v>260</v>
      </c>
      <c r="L246" s="30">
        <v>40</v>
      </c>
      <c r="M246" s="30">
        <v>2.81</v>
      </c>
      <c r="N246" s="30">
        <v>3.97</v>
      </c>
      <c r="O246" s="30">
        <v>16.96</v>
      </c>
      <c r="P246" s="30">
        <v>114.7</v>
      </c>
      <c r="Q246" s="30">
        <v>1</v>
      </c>
    </row>
    <row r="247" spans="1:17" ht="15.75" thickBot="1" x14ac:dyDescent="0.3">
      <c r="A247" s="115"/>
      <c r="B247" s="30" t="s">
        <v>282</v>
      </c>
      <c r="C247" s="30">
        <v>150</v>
      </c>
      <c r="D247" s="43">
        <v>3.15</v>
      </c>
      <c r="E247" s="44">
        <v>2.72</v>
      </c>
      <c r="F247" s="44">
        <v>12.96</v>
      </c>
      <c r="G247" s="44">
        <v>89</v>
      </c>
      <c r="H247" s="30">
        <v>7</v>
      </c>
      <c r="I247" s="32"/>
      <c r="J247" s="115"/>
      <c r="K247" s="30" t="s">
        <v>282</v>
      </c>
      <c r="L247" s="30">
        <v>180</v>
      </c>
      <c r="M247" s="43">
        <v>3.67</v>
      </c>
      <c r="N247" s="44">
        <v>3.19</v>
      </c>
      <c r="O247" s="44">
        <v>15.82</v>
      </c>
      <c r="P247" s="44">
        <v>107</v>
      </c>
      <c r="Q247" s="30">
        <v>7</v>
      </c>
    </row>
    <row r="248" spans="1:17" ht="16.5" thickBot="1" x14ac:dyDescent="0.3">
      <c r="A248" s="101" t="s">
        <v>262</v>
      </c>
      <c r="B248" s="111"/>
      <c r="C248" s="89">
        <f>C245+C246+C247</f>
        <v>310</v>
      </c>
      <c r="D248" s="89">
        <f t="shared" ref="D248:G248" si="60">D245+D246+D247</f>
        <v>17.239999999999998</v>
      </c>
      <c r="E248" s="89">
        <f t="shared" si="60"/>
        <v>32.22</v>
      </c>
      <c r="F248" s="89">
        <f t="shared" si="60"/>
        <v>26.840000000000003</v>
      </c>
      <c r="G248" s="89">
        <f t="shared" si="60"/>
        <v>433.28</v>
      </c>
      <c r="H248" s="39" t="s">
        <v>263</v>
      </c>
      <c r="I248" s="32"/>
      <c r="J248" s="101" t="s">
        <v>262</v>
      </c>
      <c r="K248" s="111"/>
      <c r="L248" s="89">
        <f>L245+L246+L247</f>
        <v>375</v>
      </c>
      <c r="M248" s="89">
        <f>M245+M246+M247</f>
        <v>24.58</v>
      </c>
      <c r="N248" s="89">
        <f>N245+N246+N247</f>
        <v>37.96</v>
      </c>
      <c r="O248" s="89">
        <f>O245+O246+O247</f>
        <v>35.18</v>
      </c>
      <c r="P248" s="89">
        <f>P245+P246+P247</f>
        <v>489.7</v>
      </c>
      <c r="Q248" s="91" t="s">
        <v>263</v>
      </c>
    </row>
    <row r="249" spans="1:17" ht="16.5" thickBot="1" x14ac:dyDescent="0.3">
      <c r="A249" s="112" t="s">
        <v>264</v>
      </c>
      <c r="B249" s="54" t="s">
        <v>265</v>
      </c>
      <c r="C249" s="36">
        <v>100</v>
      </c>
      <c r="D249" s="30">
        <v>0.41</v>
      </c>
      <c r="E249" s="30">
        <v>0.14000000000000001</v>
      </c>
      <c r="F249" s="30">
        <v>11.82</v>
      </c>
      <c r="G249" s="30">
        <v>49</v>
      </c>
      <c r="H249" s="30">
        <v>75</v>
      </c>
      <c r="I249" s="32"/>
      <c r="J249" s="112" t="s">
        <v>264</v>
      </c>
      <c r="K249" s="91" t="s">
        <v>265</v>
      </c>
      <c r="L249" s="36">
        <v>150</v>
      </c>
      <c r="M249" s="30">
        <f>D249/C249*L249</f>
        <v>0.61499999999999988</v>
      </c>
      <c r="N249" s="30">
        <f>E249/C249*L249</f>
        <v>0.21000000000000002</v>
      </c>
      <c r="O249" s="30">
        <f>F249/C249*L249</f>
        <v>17.73</v>
      </c>
      <c r="P249" s="30">
        <f>G249/C249*L249</f>
        <v>73.5</v>
      </c>
      <c r="Q249" s="30">
        <v>75</v>
      </c>
    </row>
    <row r="250" spans="1:17" ht="16.5" thickBot="1" x14ac:dyDescent="0.3">
      <c r="A250" s="112"/>
      <c r="B250" s="91" t="s">
        <v>266</v>
      </c>
      <c r="C250" s="91">
        <v>20</v>
      </c>
      <c r="D250" s="30">
        <v>1.5</v>
      </c>
      <c r="E250" s="30">
        <v>1.96</v>
      </c>
      <c r="F250" s="30">
        <v>14.88</v>
      </c>
      <c r="G250" s="30">
        <v>83.4</v>
      </c>
      <c r="H250" s="30">
        <v>19</v>
      </c>
      <c r="I250" s="32"/>
      <c r="J250" s="112"/>
      <c r="K250" s="91" t="s">
        <v>266</v>
      </c>
      <c r="L250" s="91">
        <v>20</v>
      </c>
      <c r="M250" s="30">
        <v>1.5</v>
      </c>
      <c r="N250" s="30">
        <v>1.96</v>
      </c>
      <c r="O250" s="30">
        <v>14.88</v>
      </c>
      <c r="P250" s="30">
        <v>83.4</v>
      </c>
      <c r="Q250" s="30"/>
    </row>
    <row r="251" spans="1:17" ht="16.5" thickBot="1" x14ac:dyDescent="0.3">
      <c r="A251" s="101" t="s">
        <v>267</v>
      </c>
      <c r="B251" s="102"/>
      <c r="C251" s="89">
        <f>C249+C250</f>
        <v>120</v>
      </c>
      <c r="D251" s="89">
        <f t="shared" ref="D251:G251" si="61">D249+D250</f>
        <v>1.91</v>
      </c>
      <c r="E251" s="89">
        <f t="shared" si="61"/>
        <v>2.1</v>
      </c>
      <c r="F251" s="89">
        <f t="shared" si="61"/>
        <v>26.700000000000003</v>
      </c>
      <c r="G251" s="89">
        <f t="shared" si="61"/>
        <v>132.4</v>
      </c>
      <c r="H251" s="33" t="s">
        <v>275</v>
      </c>
      <c r="I251" s="32"/>
      <c r="J251" s="101" t="s">
        <v>267</v>
      </c>
      <c r="K251" s="104"/>
      <c r="L251" s="89">
        <f>L249+L250</f>
        <v>170</v>
      </c>
      <c r="M251" s="89">
        <f t="shared" ref="M251:P251" si="62">M249+M250</f>
        <v>2.1149999999999998</v>
      </c>
      <c r="N251" s="89">
        <f t="shared" si="62"/>
        <v>2.17</v>
      </c>
      <c r="O251" s="89">
        <f t="shared" si="62"/>
        <v>32.61</v>
      </c>
      <c r="P251" s="89">
        <f t="shared" si="62"/>
        <v>156.9</v>
      </c>
      <c r="Q251" s="33" t="s">
        <v>275</v>
      </c>
    </row>
    <row r="252" spans="1:17" ht="32.25" thickBot="1" x14ac:dyDescent="0.3">
      <c r="A252" s="105" t="s">
        <v>268</v>
      </c>
      <c r="B252" s="91" t="s">
        <v>302</v>
      </c>
      <c r="C252" s="30">
        <v>180</v>
      </c>
      <c r="D252" s="43">
        <v>5</v>
      </c>
      <c r="E252" s="44">
        <v>4.21</v>
      </c>
      <c r="F252" s="44">
        <v>13.06</v>
      </c>
      <c r="G252" s="44">
        <v>107</v>
      </c>
      <c r="H252" s="52">
        <v>26</v>
      </c>
      <c r="I252" s="32"/>
      <c r="J252" s="105" t="s">
        <v>268</v>
      </c>
      <c r="K252" s="91" t="s">
        <v>302</v>
      </c>
      <c r="L252" s="30">
        <v>200</v>
      </c>
      <c r="M252" s="43">
        <v>5.49</v>
      </c>
      <c r="N252" s="44">
        <v>5.27</v>
      </c>
      <c r="O252" s="44">
        <v>16.32</v>
      </c>
      <c r="P252" s="44">
        <v>134</v>
      </c>
      <c r="Q252" s="30">
        <v>26</v>
      </c>
    </row>
    <row r="253" spans="1:17" ht="15.75" thickBot="1" x14ac:dyDescent="0.3">
      <c r="A253" s="106"/>
      <c r="B253" s="57" t="s">
        <v>343</v>
      </c>
      <c r="C253" s="59">
        <v>170</v>
      </c>
      <c r="D253" s="43">
        <v>15.03</v>
      </c>
      <c r="E253" s="44">
        <v>9.65</v>
      </c>
      <c r="F253" s="44">
        <v>21.31</v>
      </c>
      <c r="G253" s="44">
        <v>232.33</v>
      </c>
      <c r="H253" s="59">
        <v>58</v>
      </c>
      <c r="I253" s="32"/>
      <c r="J253" s="106"/>
      <c r="K253" s="57" t="s">
        <v>343</v>
      </c>
      <c r="L253" s="59">
        <v>200</v>
      </c>
      <c r="M253" s="43">
        <v>17.68</v>
      </c>
      <c r="N253" s="44">
        <v>11.35</v>
      </c>
      <c r="O253" s="44">
        <v>25.06</v>
      </c>
      <c r="P253" s="44">
        <v>273.33</v>
      </c>
      <c r="Q253" s="30">
        <v>58</v>
      </c>
    </row>
    <row r="254" spans="1:17" ht="15.75" thickBot="1" x14ac:dyDescent="0.3">
      <c r="A254" s="107"/>
      <c r="B254" s="60" t="s">
        <v>288</v>
      </c>
      <c r="C254" s="30">
        <v>150</v>
      </c>
      <c r="D254" s="43">
        <v>0.43</v>
      </c>
      <c r="E254" s="44">
        <v>0.04</v>
      </c>
      <c r="F254" s="44">
        <v>22.65</v>
      </c>
      <c r="G254" s="44">
        <v>92.7</v>
      </c>
      <c r="H254" s="30">
        <v>12</v>
      </c>
      <c r="I254" s="32"/>
      <c r="J254" s="107"/>
      <c r="K254" s="60" t="s">
        <v>288</v>
      </c>
      <c r="L254" s="60">
        <v>180</v>
      </c>
      <c r="M254" s="44">
        <v>0.51</v>
      </c>
      <c r="N254" s="44">
        <v>0.5</v>
      </c>
      <c r="O254" s="44">
        <v>27.18</v>
      </c>
      <c r="P254" s="44">
        <v>111.24</v>
      </c>
      <c r="Q254" s="30">
        <v>12</v>
      </c>
    </row>
    <row r="255" spans="1:17" ht="16.5" thickBot="1" x14ac:dyDescent="0.3">
      <c r="A255" s="106"/>
      <c r="B255" s="91" t="s">
        <v>247</v>
      </c>
      <c r="C255" s="91">
        <v>40</v>
      </c>
      <c r="D255" s="91">
        <f>8.5/100*C255</f>
        <v>3.4000000000000004</v>
      </c>
      <c r="E255" s="91">
        <f>3.3/100*C255</f>
        <v>1.32</v>
      </c>
      <c r="F255" s="91">
        <f>42.5/100*C255</f>
        <v>17</v>
      </c>
      <c r="G255" s="91">
        <f>259/100*C255</f>
        <v>103.6</v>
      </c>
      <c r="H255" s="91">
        <v>77</v>
      </c>
      <c r="I255" s="32"/>
      <c r="J255" s="106"/>
      <c r="K255" s="91" t="s">
        <v>247</v>
      </c>
      <c r="L255" s="91">
        <v>50</v>
      </c>
      <c r="M255" s="91">
        <f>8.5/100*L255</f>
        <v>4.25</v>
      </c>
      <c r="N255" s="91">
        <f>3.3/100*L255</f>
        <v>1.6500000000000001</v>
      </c>
      <c r="O255" s="91">
        <f>42.5/100*L255</f>
        <v>21.25</v>
      </c>
      <c r="P255" s="91">
        <f>259/100*L255</f>
        <v>129.5</v>
      </c>
      <c r="Q255" s="91">
        <v>77</v>
      </c>
    </row>
    <row r="256" spans="1:17" ht="15.75" thickBot="1" x14ac:dyDescent="0.3">
      <c r="A256" s="106"/>
      <c r="B256" s="59" t="s">
        <v>289</v>
      </c>
      <c r="C256" s="30">
        <v>25</v>
      </c>
      <c r="D256" s="30">
        <v>1.97</v>
      </c>
      <c r="E256" s="30">
        <v>0.25</v>
      </c>
      <c r="F256" s="30">
        <v>12.07</v>
      </c>
      <c r="G256" s="30">
        <v>59</v>
      </c>
      <c r="H256" s="59"/>
      <c r="I256" s="32"/>
      <c r="J256" s="106"/>
      <c r="K256" s="59" t="s">
        <v>289</v>
      </c>
      <c r="L256" s="59">
        <v>30</v>
      </c>
      <c r="M256" s="30">
        <v>2.37</v>
      </c>
      <c r="N256" s="30">
        <v>0.3</v>
      </c>
      <c r="O256" s="30">
        <v>14.49</v>
      </c>
      <c r="P256" s="30">
        <v>70.8</v>
      </c>
      <c r="Q256" s="59"/>
    </row>
    <row r="257" spans="1:17" ht="16.5" thickBot="1" x14ac:dyDescent="0.3">
      <c r="A257" s="108" t="s">
        <v>269</v>
      </c>
      <c r="B257" s="108"/>
      <c r="C257" s="64">
        <f>C252+C253+C254+C255+C256</f>
        <v>565</v>
      </c>
      <c r="D257" s="64">
        <f t="shared" ref="D257:G257" si="63">D252+D253+D254+D255+D256</f>
        <v>25.83</v>
      </c>
      <c r="E257" s="64">
        <f t="shared" si="63"/>
        <v>15.469999999999999</v>
      </c>
      <c r="F257" s="64">
        <f t="shared" si="63"/>
        <v>86.09</v>
      </c>
      <c r="G257" s="64">
        <f t="shared" si="63"/>
        <v>594.63</v>
      </c>
      <c r="H257" s="92" t="s">
        <v>263</v>
      </c>
      <c r="I257" s="74"/>
      <c r="J257" s="108" t="s">
        <v>269</v>
      </c>
      <c r="K257" s="109"/>
      <c r="L257" s="66">
        <f>L252+L253+L254+L255+L256</f>
        <v>660</v>
      </c>
      <c r="M257" s="66">
        <f t="shared" ref="M257:P257" si="64">M252+M253+M254+M255+M256</f>
        <v>30.300000000000004</v>
      </c>
      <c r="N257" s="66">
        <f t="shared" si="64"/>
        <v>19.069999999999997</v>
      </c>
      <c r="O257" s="66">
        <f t="shared" si="64"/>
        <v>104.3</v>
      </c>
      <c r="P257" s="66">
        <f t="shared" si="64"/>
        <v>718.86999999999989</v>
      </c>
      <c r="Q257" s="92" t="s">
        <v>263</v>
      </c>
    </row>
    <row r="258" spans="1:17" ht="45.75" thickBot="1" x14ac:dyDescent="0.3">
      <c r="A258" s="106" t="s">
        <v>358</v>
      </c>
      <c r="B258" s="56" t="s">
        <v>287</v>
      </c>
      <c r="C258" s="60">
        <v>150</v>
      </c>
      <c r="D258" s="43">
        <v>4.07</v>
      </c>
      <c r="E258" s="44">
        <v>0.54</v>
      </c>
      <c r="F258" s="44">
        <v>26.61</v>
      </c>
      <c r="G258" s="44">
        <v>102.72</v>
      </c>
      <c r="H258" s="60">
        <v>43</v>
      </c>
      <c r="I258" s="32"/>
      <c r="J258" s="106" t="s">
        <v>358</v>
      </c>
      <c r="K258" s="55" t="s">
        <v>287</v>
      </c>
      <c r="L258" s="60">
        <v>200</v>
      </c>
      <c r="M258" s="43">
        <v>5.98</v>
      </c>
      <c r="N258" s="44">
        <v>0.81</v>
      </c>
      <c r="O258" s="44">
        <v>39.94</v>
      </c>
      <c r="P258" s="44">
        <v>169.32</v>
      </c>
      <c r="Q258" s="60">
        <v>43</v>
      </c>
    </row>
    <row r="259" spans="1:17" ht="16.5" thickBot="1" x14ac:dyDescent="0.3">
      <c r="A259" s="106"/>
      <c r="B259" s="78" t="s">
        <v>344</v>
      </c>
      <c r="C259" s="59">
        <v>45</v>
      </c>
      <c r="D259" s="43">
        <v>5.61</v>
      </c>
      <c r="E259" s="44">
        <v>4</v>
      </c>
      <c r="F259" s="44">
        <v>5.22</v>
      </c>
      <c r="G259" s="44">
        <v>23.53</v>
      </c>
      <c r="H259" s="30">
        <v>14</v>
      </c>
      <c r="I259" s="32"/>
      <c r="J259" s="110"/>
      <c r="K259" s="59" t="s">
        <v>344</v>
      </c>
      <c r="L259" s="30">
        <v>60</v>
      </c>
      <c r="M259" s="43">
        <v>0.75</v>
      </c>
      <c r="N259" s="44">
        <v>0.56999999999999995</v>
      </c>
      <c r="O259" s="44">
        <v>6.97</v>
      </c>
      <c r="P259" s="50">
        <v>31.38</v>
      </c>
      <c r="Q259" s="60">
        <v>14</v>
      </c>
    </row>
    <row r="260" spans="1:17" ht="32.25" thickBot="1" x14ac:dyDescent="0.3">
      <c r="A260" s="85"/>
      <c r="B260" s="79" t="s">
        <v>261</v>
      </c>
      <c r="C260" s="30">
        <v>150</v>
      </c>
      <c r="D260" s="43">
        <v>2.34</v>
      </c>
      <c r="E260" s="44">
        <v>2</v>
      </c>
      <c r="F260" s="44">
        <v>10.63</v>
      </c>
      <c r="G260" s="44">
        <v>70</v>
      </c>
      <c r="H260" s="30">
        <v>6</v>
      </c>
      <c r="I260" s="32"/>
      <c r="J260" s="38"/>
      <c r="K260" s="79" t="s">
        <v>261</v>
      </c>
      <c r="L260" s="30">
        <v>180</v>
      </c>
      <c r="M260" s="43">
        <v>2.85</v>
      </c>
      <c r="N260" s="44">
        <v>2.41</v>
      </c>
      <c r="O260" s="44">
        <v>14.36</v>
      </c>
      <c r="P260" s="44">
        <v>91</v>
      </c>
      <c r="Q260" s="30">
        <v>6</v>
      </c>
    </row>
    <row r="261" spans="1:17" ht="16.5" thickBot="1" x14ac:dyDescent="0.3">
      <c r="A261" s="101" t="s">
        <v>273</v>
      </c>
      <c r="B261" s="102"/>
      <c r="C261" s="89">
        <f>C258+C259</f>
        <v>195</v>
      </c>
      <c r="D261" s="89">
        <f>D258+D259</f>
        <v>9.68</v>
      </c>
      <c r="E261" s="89">
        <f t="shared" ref="E261:G261" si="65">E258+E259</f>
        <v>4.54</v>
      </c>
      <c r="F261" s="89">
        <f t="shared" si="65"/>
        <v>31.83</v>
      </c>
      <c r="G261" s="89">
        <f t="shared" si="65"/>
        <v>126.25</v>
      </c>
      <c r="H261" s="39" t="s">
        <v>263</v>
      </c>
      <c r="I261" s="32"/>
      <c r="J261" s="103" t="s">
        <v>273</v>
      </c>
      <c r="K261" s="102"/>
      <c r="L261" s="89">
        <f>L258+L259</f>
        <v>260</v>
      </c>
      <c r="M261" s="89">
        <f>M258+M259</f>
        <v>6.73</v>
      </c>
      <c r="N261" s="89">
        <f t="shared" ref="N261:P261" si="66">N258+N259</f>
        <v>1.38</v>
      </c>
      <c r="O261" s="89">
        <f t="shared" si="66"/>
        <v>46.91</v>
      </c>
      <c r="P261" s="89">
        <f t="shared" si="66"/>
        <v>200.7</v>
      </c>
      <c r="Q261" s="39" t="s">
        <v>263</v>
      </c>
    </row>
    <row r="262" spans="1:17" ht="15.75" thickBot="1" x14ac:dyDescent="0.3"/>
    <row r="263" spans="1:17" ht="16.5" thickBot="1" x14ac:dyDescent="0.3">
      <c r="A263" s="103" t="s">
        <v>353</v>
      </c>
      <c r="B263" s="104"/>
      <c r="C263" s="41">
        <f>C248+C251+C257+C261</f>
        <v>1190</v>
      </c>
      <c r="D263" s="41">
        <f>D248+D251+D257+D261</f>
        <v>54.66</v>
      </c>
      <c r="E263" s="41">
        <f>E248+E251+E257+E261</f>
        <v>54.33</v>
      </c>
      <c r="F263" s="41">
        <f>F248+F251+F257+F261</f>
        <v>171.45999999999998</v>
      </c>
      <c r="G263" s="41">
        <f>G248+G251+G257+G261</f>
        <v>1286.56</v>
      </c>
      <c r="H263" s="91" t="s">
        <v>263</v>
      </c>
      <c r="I263" s="32"/>
      <c r="J263" s="103" t="s">
        <v>353</v>
      </c>
      <c r="K263" s="104"/>
      <c r="L263" s="41">
        <f>L248+L251+L257+L261</f>
        <v>1465</v>
      </c>
      <c r="M263" s="41">
        <f>M248+M251+M257+M261</f>
        <v>63.725000000000009</v>
      </c>
      <c r="N263" s="41">
        <f>N248+N251+N257+N261</f>
        <v>60.580000000000005</v>
      </c>
      <c r="O263" s="41">
        <f>O248+O251+O257+O261</f>
        <v>218.99999999999997</v>
      </c>
      <c r="P263" s="41">
        <f>P248+P251+P257+P261</f>
        <v>1566.1699999999998</v>
      </c>
      <c r="Q263" s="89"/>
    </row>
  </sheetData>
  <mergeCells count="541">
    <mergeCell ref="Q2:Q3"/>
    <mergeCell ref="A2:A3"/>
    <mergeCell ref="B2:B3"/>
    <mergeCell ref="C2:C3"/>
    <mergeCell ref="D2:F2"/>
    <mergeCell ref="G2:G3"/>
    <mergeCell ref="H2:H3"/>
    <mergeCell ref="J2:J3"/>
    <mergeCell ref="K2:K3"/>
    <mergeCell ref="L2:L3"/>
    <mergeCell ref="M2:O2"/>
    <mergeCell ref="P2:P3"/>
    <mergeCell ref="O4:O5"/>
    <mergeCell ref="P4:P5"/>
    <mergeCell ref="Q4:Q5"/>
    <mergeCell ref="A5:B5"/>
    <mergeCell ref="J5:K5"/>
    <mergeCell ref="M4:M5"/>
    <mergeCell ref="N4:N5"/>
    <mergeCell ref="A4:B4"/>
    <mergeCell ref="C4:C5"/>
    <mergeCell ref="D4:D5"/>
    <mergeCell ref="E4:E5"/>
    <mergeCell ref="H4:H5"/>
    <mergeCell ref="I4:I5"/>
    <mergeCell ref="J4:K4"/>
    <mergeCell ref="L4:L5"/>
    <mergeCell ref="F4:F5"/>
    <mergeCell ref="G4:G5"/>
    <mergeCell ref="N6:N7"/>
    <mergeCell ref="O6:O7"/>
    <mergeCell ref="P6:P7"/>
    <mergeCell ref="Q6:Q7"/>
    <mergeCell ref="A10:B10"/>
    <mergeCell ref="J10:K10"/>
    <mergeCell ref="G6:G7"/>
    <mergeCell ref="H6:H7"/>
    <mergeCell ref="I6:I7"/>
    <mergeCell ref="J6:J9"/>
    <mergeCell ref="L6:L7"/>
    <mergeCell ref="M6:M7"/>
    <mergeCell ref="A6:A9"/>
    <mergeCell ref="C6:C7"/>
    <mergeCell ref="D6:D7"/>
    <mergeCell ref="E6:E7"/>
    <mergeCell ref="F6:F7"/>
    <mergeCell ref="A11:A12"/>
    <mergeCell ref="J11:J12"/>
    <mergeCell ref="A13:B13"/>
    <mergeCell ref="J13:K13"/>
    <mergeCell ref="A14:A19"/>
    <mergeCell ref="J14:J19"/>
    <mergeCell ref="A20:B22"/>
    <mergeCell ref="C20:C22"/>
    <mergeCell ref="D20:D22"/>
    <mergeCell ref="E20:E22"/>
    <mergeCell ref="F20:F22"/>
    <mergeCell ref="P32:P33"/>
    <mergeCell ref="Q32:Q33"/>
    <mergeCell ref="A32:A33"/>
    <mergeCell ref="B32:B33"/>
    <mergeCell ref="C32:C33"/>
    <mergeCell ref="O20:O22"/>
    <mergeCell ref="P20:P22"/>
    <mergeCell ref="Q20:Q22"/>
    <mergeCell ref="A23:A26"/>
    <mergeCell ref="J23:J26"/>
    <mergeCell ref="B24:B25"/>
    <mergeCell ref="C24:C25"/>
    <mergeCell ref="D24:D25"/>
    <mergeCell ref="E24:E25"/>
    <mergeCell ref="F24:F25"/>
    <mergeCell ref="H20:H22"/>
    <mergeCell ref="I20:I22"/>
    <mergeCell ref="J20:K22"/>
    <mergeCell ref="L20:L22"/>
    <mergeCell ref="M20:M22"/>
    <mergeCell ref="N20:N22"/>
    <mergeCell ref="G20:G22"/>
    <mergeCell ref="O24:O25"/>
    <mergeCell ref="P24:P25"/>
    <mergeCell ref="Q24:Q25"/>
    <mergeCell ref="A27:B27"/>
    <mergeCell ref="J27:K27"/>
    <mergeCell ref="A29:B29"/>
    <mergeCell ref="J29:K29"/>
    <mergeCell ref="G24:G25"/>
    <mergeCell ref="H24:H25"/>
    <mergeCell ref="K24:K25"/>
    <mergeCell ref="L24:L25"/>
    <mergeCell ref="M24:M25"/>
    <mergeCell ref="N24:N25"/>
    <mergeCell ref="H32:H33"/>
    <mergeCell ref="J32:J33"/>
    <mergeCell ref="K32:K33"/>
    <mergeCell ref="L32:L33"/>
    <mergeCell ref="M32:O32"/>
    <mergeCell ref="A34:B34"/>
    <mergeCell ref="C34:C35"/>
    <mergeCell ref="D34:D35"/>
    <mergeCell ref="E34:E35"/>
    <mergeCell ref="F34:F35"/>
    <mergeCell ref="G34:G35"/>
    <mergeCell ref="H34:H35"/>
    <mergeCell ref="I34:I35"/>
    <mergeCell ref="J34:K34"/>
    <mergeCell ref="D32:F32"/>
    <mergeCell ref="G32:G33"/>
    <mergeCell ref="A39:B39"/>
    <mergeCell ref="J39:K39"/>
    <mergeCell ref="A41:B41"/>
    <mergeCell ref="J41:K41"/>
    <mergeCell ref="A42:A47"/>
    <mergeCell ref="J42:J47"/>
    <mergeCell ref="Q34:Q35"/>
    <mergeCell ref="A35:B35"/>
    <mergeCell ref="J35:K35"/>
    <mergeCell ref="A36:A38"/>
    <mergeCell ref="J36:J38"/>
    <mergeCell ref="L34:L35"/>
    <mergeCell ref="M34:M35"/>
    <mergeCell ref="N34:N35"/>
    <mergeCell ref="O34:O35"/>
    <mergeCell ref="P34:P35"/>
    <mergeCell ref="N48:N50"/>
    <mergeCell ref="O48:O50"/>
    <mergeCell ref="P48:P50"/>
    <mergeCell ref="Q48:Q50"/>
    <mergeCell ref="G48:G50"/>
    <mergeCell ref="H48:H50"/>
    <mergeCell ref="I48:I50"/>
    <mergeCell ref="J48:K50"/>
    <mergeCell ref="L48:L50"/>
    <mergeCell ref="D58:F58"/>
    <mergeCell ref="G58:G59"/>
    <mergeCell ref="A51:A52"/>
    <mergeCell ref="J51:J52"/>
    <mergeCell ref="A53:B53"/>
    <mergeCell ref="J53:K53"/>
    <mergeCell ref="A55:B55"/>
    <mergeCell ref="J55:K55"/>
    <mergeCell ref="M48:M50"/>
    <mergeCell ref="A48:B50"/>
    <mergeCell ref="C48:C50"/>
    <mergeCell ref="D48:D50"/>
    <mergeCell ref="E48:E50"/>
    <mergeCell ref="F48:F50"/>
    <mergeCell ref="P58:P59"/>
    <mergeCell ref="Q58:Q59"/>
    <mergeCell ref="A60:B60"/>
    <mergeCell ref="C60:C61"/>
    <mergeCell ref="D60:D61"/>
    <mergeCell ref="E60:E61"/>
    <mergeCell ref="F60:F61"/>
    <mergeCell ref="G60:G61"/>
    <mergeCell ref="H60:H61"/>
    <mergeCell ref="I60:I61"/>
    <mergeCell ref="J60:K60"/>
    <mergeCell ref="L60:L61"/>
    <mergeCell ref="M60:M61"/>
    <mergeCell ref="N60:N61"/>
    <mergeCell ref="O60:O61"/>
    <mergeCell ref="P60:P61"/>
    <mergeCell ref="H58:H59"/>
    <mergeCell ref="J58:J59"/>
    <mergeCell ref="K58:K59"/>
    <mergeCell ref="L58:L59"/>
    <mergeCell ref="M58:O58"/>
    <mergeCell ref="A58:A59"/>
    <mergeCell ref="B58:B59"/>
    <mergeCell ref="C58:C59"/>
    <mergeCell ref="A65:B65"/>
    <mergeCell ref="J65:K65"/>
    <mergeCell ref="A66:A67"/>
    <mergeCell ref="J66:J67"/>
    <mergeCell ref="A68:B68"/>
    <mergeCell ref="J68:K68"/>
    <mergeCell ref="Q60:Q61"/>
    <mergeCell ref="A61:B61"/>
    <mergeCell ref="J61:K61"/>
    <mergeCell ref="A62:A64"/>
    <mergeCell ref="J62:J64"/>
    <mergeCell ref="A69:A73"/>
    <mergeCell ref="J69:J73"/>
    <mergeCell ref="A74:B76"/>
    <mergeCell ref="C74:C76"/>
    <mergeCell ref="D74:D76"/>
    <mergeCell ref="E74:E76"/>
    <mergeCell ref="F74:F76"/>
    <mergeCell ref="G74:G76"/>
    <mergeCell ref="H74:H76"/>
    <mergeCell ref="I74:I76"/>
    <mergeCell ref="J74:K76"/>
    <mergeCell ref="Q74:Q76"/>
    <mergeCell ref="A77:A78"/>
    <mergeCell ref="J77:J78"/>
    <mergeCell ref="A79:B79"/>
    <mergeCell ref="J79:K79"/>
    <mergeCell ref="L74:L76"/>
    <mergeCell ref="M74:M76"/>
    <mergeCell ref="N74:N76"/>
    <mergeCell ref="O74:O76"/>
    <mergeCell ref="P74:P76"/>
    <mergeCell ref="A81:B81"/>
    <mergeCell ref="J81:K81"/>
    <mergeCell ref="A84:A85"/>
    <mergeCell ref="B84:B85"/>
    <mergeCell ref="C84:C85"/>
    <mergeCell ref="D84:F84"/>
    <mergeCell ref="G84:G85"/>
    <mergeCell ref="H84:H85"/>
    <mergeCell ref="J84:J85"/>
    <mergeCell ref="K84:K85"/>
    <mergeCell ref="L84:L85"/>
    <mergeCell ref="M84:O84"/>
    <mergeCell ref="P84:P85"/>
    <mergeCell ref="Q84:Q85"/>
    <mergeCell ref="A86:B86"/>
    <mergeCell ref="C86:C87"/>
    <mergeCell ref="D86:D87"/>
    <mergeCell ref="E86:E87"/>
    <mergeCell ref="F86:F87"/>
    <mergeCell ref="G86:G87"/>
    <mergeCell ref="H86:H87"/>
    <mergeCell ref="I86:I87"/>
    <mergeCell ref="J86:K86"/>
    <mergeCell ref="L86:L87"/>
    <mergeCell ref="M86:M87"/>
    <mergeCell ref="N86:N87"/>
    <mergeCell ref="A88:A90"/>
    <mergeCell ref="J88:J90"/>
    <mergeCell ref="A91:B91"/>
    <mergeCell ref="J91:K91"/>
    <mergeCell ref="A93:B93"/>
    <mergeCell ref="J93:K93"/>
    <mergeCell ref="O86:O87"/>
    <mergeCell ref="P86:P87"/>
    <mergeCell ref="Q86:Q87"/>
    <mergeCell ref="A87:B87"/>
    <mergeCell ref="J87:K87"/>
    <mergeCell ref="A94:A99"/>
    <mergeCell ref="J94:J99"/>
    <mergeCell ref="A100:B102"/>
    <mergeCell ref="C100:C102"/>
    <mergeCell ref="D100:D102"/>
    <mergeCell ref="E100:E102"/>
    <mergeCell ref="F100:F102"/>
    <mergeCell ref="G100:G102"/>
    <mergeCell ref="H100:H102"/>
    <mergeCell ref="I100:I102"/>
    <mergeCell ref="J100:K102"/>
    <mergeCell ref="Q100:Q102"/>
    <mergeCell ref="A103:A104"/>
    <mergeCell ref="J103:J104"/>
    <mergeCell ref="A106:B106"/>
    <mergeCell ref="J106:K106"/>
    <mergeCell ref="L100:L102"/>
    <mergeCell ref="M100:M102"/>
    <mergeCell ref="N100:N102"/>
    <mergeCell ref="O100:O102"/>
    <mergeCell ref="P100:P102"/>
    <mergeCell ref="A108:B108"/>
    <mergeCell ref="J108:K108"/>
    <mergeCell ref="A111:A112"/>
    <mergeCell ref="B111:B112"/>
    <mergeCell ref="C111:C112"/>
    <mergeCell ref="D111:F111"/>
    <mergeCell ref="G111:G112"/>
    <mergeCell ref="H111:H112"/>
    <mergeCell ref="J111:J112"/>
    <mergeCell ref="K111:K112"/>
    <mergeCell ref="O113:O114"/>
    <mergeCell ref="P113:P114"/>
    <mergeCell ref="Q113:Q114"/>
    <mergeCell ref="A114:B114"/>
    <mergeCell ref="J114:K114"/>
    <mergeCell ref="L111:L112"/>
    <mergeCell ref="M111:O111"/>
    <mergeCell ref="P111:P112"/>
    <mergeCell ref="Q111:Q112"/>
    <mergeCell ref="A113:B113"/>
    <mergeCell ref="C113:C114"/>
    <mergeCell ref="D113:D114"/>
    <mergeCell ref="E113:E114"/>
    <mergeCell ref="F113:F114"/>
    <mergeCell ref="G113:G114"/>
    <mergeCell ref="H113:H114"/>
    <mergeCell ref="I113:I114"/>
    <mergeCell ref="J113:K113"/>
    <mergeCell ref="L113:L114"/>
    <mergeCell ref="M113:M114"/>
    <mergeCell ref="N113:N114"/>
    <mergeCell ref="A121:B121"/>
    <mergeCell ref="J121:K121"/>
    <mergeCell ref="A122:A129"/>
    <mergeCell ref="J122:J129"/>
    <mergeCell ref="A130:B130"/>
    <mergeCell ref="J130:K130"/>
    <mergeCell ref="A115:A117"/>
    <mergeCell ref="J115:J117"/>
    <mergeCell ref="A118:B118"/>
    <mergeCell ref="J118:K118"/>
    <mergeCell ref="A119:A120"/>
    <mergeCell ref="J119:J120"/>
    <mergeCell ref="L138:L139"/>
    <mergeCell ref="M138:O138"/>
    <mergeCell ref="A138:A139"/>
    <mergeCell ref="B138:B139"/>
    <mergeCell ref="C138:C139"/>
    <mergeCell ref="D138:F138"/>
    <mergeCell ref="G138:G139"/>
    <mergeCell ref="A131:A132"/>
    <mergeCell ref="J131:J132"/>
    <mergeCell ref="A133:B133"/>
    <mergeCell ref="J133:K133"/>
    <mergeCell ref="A135:B135"/>
    <mergeCell ref="J135:K135"/>
    <mergeCell ref="Q140:Q141"/>
    <mergeCell ref="A141:B141"/>
    <mergeCell ref="J141:K141"/>
    <mergeCell ref="A142:A144"/>
    <mergeCell ref="J142:J144"/>
    <mergeCell ref="P138:P139"/>
    <mergeCell ref="Q138:Q139"/>
    <mergeCell ref="A140:B140"/>
    <mergeCell ref="C140:C141"/>
    <mergeCell ref="D140:D141"/>
    <mergeCell ref="E140:E141"/>
    <mergeCell ref="F140:F141"/>
    <mergeCell ref="G140:G141"/>
    <mergeCell ref="H140:H141"/>
    <mergeCell ref="I140:I141"/>
    <mergeCell ref="J140:K140"/>
    <mergeCell ref="L140:L141"/>
    <mergeCell ref="M140:M141"/>
    <mergeCell ref="N140:N141"/>
    <mergeCell ref="O140:O141"/>
    <mergeCell ref="P140:P141"/>
    <mergeCell ref="H138:H139"/>
    <mergeCell ref="J138:J139"/>
    <mergeCell ref="K138:K139"/>
    <mergeCell ref="A155:B155"/>
    <mergeCell ref="J155:K155"/>
    <mergeCell ref="A156:A157"/>
    <mergeCell ref="J156:J157"/>
    <mergeCell ref="A158:B158"/>
    <mergeCell ref="J158:K158"/>
    <mergeCell ref="A145:B145"/>
    <mergeCell ref="J145:K145"/>
    <mergeCell ref="A147:B147"/>
    <mergeCell ref="J147:K147"/>
    <mergeCell ref="A148:A154"/>
    <mergeCell ref="J148:J154"/>
    <mergeCell ref="A160:B160"/>
    <mergeCell ref="J160:K160"/>
    <mergeCell ref="A163:A164"/>
    <mergeCell ref="B163:B164"/>
    <mergeCell ref="C163:C164"/>
    <mergeCell ref="D163:F163"/>
    <mergeCell ref="G163:G164"/>
    <mergeCell ref="H163:H164"/>
    <mergeCell ref="J163:J164"/>
    <mergeCell ref="K163:K164"/>
    <mergeCell ref="O165:O166"/>
    <mergeCell ref="P165:P166"/>
    <mergeCell ref="Q165:Q166"/>
    <mergeCell ref="A166:B166"/>
    <mergeCell ref="J166:K166"/>
    <mergeCell ref="L163:L164"/>
    <mergeCell ref="M163:O163"/>
    <mergeCell ref="P163:P164"/>
    <mergeCell ref="Q163:Q164"/>
    <mergeCell ref="A165:B165"/>
    <mergeCell ref="C165:C166"/>
    <mergeCell ref="D165:D166"/>
    <mergeCell ref="E165:E166"/>
    <mergeCell ref="F165:F166"/>
    <mergeCell ref="G165:G166"/>
    <mergeCell ref="H165:H166"/>
    <mergeCell ref="I165:I166"/>
    <mergeCell ref="J165:K165"/>
    <mergeCell ref="L165:L166"/>
    <mergeCell ref="M165:M166"/>
    <mergeCell ref="N165:N166"/>
    <mergeCell ref="A173:B173"/>
    <mergeCell ref="J173:K173"/>
    <mergeCell ref="A174:A180"/>
    <mergeCell ref="J174:J180"/>
    <mergeCell ref="A181:B181"/>
    <mergeCell ref="J181:K181"/>
    <mergeCell ref="A167:A169"/>
    <mergeCell ref="J167:J169"/>
    <mergeCell ref="A170:B170"/>
    <mergeCell ref="J170:K170"/>
    <mergeCell ref="A171:A172"/>
    <mergeCell ref="J171:J172"/>
    <mergeCell ref="L189:L190"/>
    <mergeCell ref="M189:O189"/>
    <mergeCell ref="A189:A190"/>
    <mergeCell ref="B189:B190"/>
    <mergeCell ref="C189:C190"/>
    <mergeCell ref="D189:F189"/>
    <mergeCell ref="G189:G190"/>
    <mergeCell ref="A182:A183"/>
    <mergeCell ref="J182:J183"/>
    <mergeCell ref="A184:B184"/>
    <mergeCell ref="J184:K184"/>
    <mergeCell ref="A186:B186"/>
    <mergeCell ref="J186:K186"/>
    <mergeCell ref="Q191:Q192"/>
    <mergeCell ref="A192:B192"/>
    <mergeCell ref="J192:K192"/>
    <mergeCell ref="A193:A195"/>
    <mergeCell ref="J193:J195"/>
    <mergeCell ref="P189:P190"/>
    <mergeCell ref="Q189:Q190"/>
    <mergeCell ref="A191:B191"/>
    <mergeCell ref="C191:C192"/>
    <mergeCell ref="D191:D192"/>
    <mergeCell ref="E191:E192"/>
    <mergeCell ref="F191:F192"/>
    <mergeCell ref="G191:G192"/>
    <mergeCell ref="H191:H192"/>
    <mergeCell ref="I191:I192"/>
    <mergeCell ref="J191:K191"/>
    <mergeCell ref="L191:L192"/>
    <mergeCell ref="M191:M192"/>
    <mergeCell ref="N191:N192"/>
    <mergeCell ref="O191:O192"/>
    <mergeCell ref="P191:P192"/>
    <mergeCell ref="H189:H190"/>
    <mergeCell ref="J189:J190"/>
    <mergeCell ref="K189:K190"/>
    <mergeCell ref="A205:B205"/>
    <mergeCell ref="J205:K205"/>
    <mergeCell ref="A206:A207"/>
    <mergeCell ref="J206:J207"/>
    <mergeCell ref="A208:B208"/>
    <mergeCell ref="J208:K208"/>
    <mergeCell ref="A196:B196"/>
    <mergeCell ref="J196:K196"/>
    <mergeCell ref="A198:B198"/>
    <mergeCell ref="J198:K198"/>
    <mergeCell ref="A199:A204"/>
    <mergeCell ref="J199:J204"/>
    <mergeCell ref="A210:B210"/>
    <mergeCell ref="J210:K210"/>
    <mergeCell ref="A213:A214"/>
    <mergeCell ref="B213:B214"/>
    <mergeCell ref="C213:C214"/>
    <mergeCell ref="D213:F213"/>
    <mergeCell ref="G213:G214"/>
    <mergeCell ref="H213:H214"/>
    <mergeCell ref="J213:J214"/>
    <mergeCell ref="K213:K214"/>
    <mergeCell ref="L213:L214"/>
    <mergeCell ref="M213:O213"/>
    <mergeCell ref="P213:P214"/>
    <mergeCell ref="Q213:Q214"/>
    <mergeCell ref="A215:B215"/>
    <mergeCell ref="C215:C216"/>
    <mergeCell ref="D215:D216"/>
    <mergeCell ref="E215:E216"/>
    <mergeCell ref="F215:F216"/>
    <mergeCell ref="G215:G216"/>
    <mergeCell ref="H215:H216"/>
    <mergeCell ref="I215:I216"/>
    <mergeCell ref="J215:K215"/>
    <mergeCell ref="L215:L216"/>
    <mergeCell ref="M215:M216"/>
    <mergeCell ref="N215:N216"/>
    <mergeCell ref="A217:A219"/>
    <mergeCell ref="J217:J219"/>
    <mergeCell ref="A220:B220"/>
    <mergeCell ref="J220:K220"/>
    <mergeCell ref="A221:A222"/>
    <mergeCell ref="J221:J222"/>
    <mergeCell ref="O215:O216"/>
    <mergeCell ref="P215:P216"/>
    <mergeCell ref="Q215:Q216"/>
    <mergeCell ref="A216:B216"/>
    <mergeCell ref="J216:K216"/>
    <mergeCell ref="D241:F241"/>
    <mergeCell ref="G241:G242"/>
    <mergeCell ref="A233:A234"/>
    <mergeCell ref="J233:J234"/>
    <mergeCell ref="A236:B236"/>
    <mergeCell ref="J236:K236"/>
    <mergeCell ref="A238:B238"/>
    <mergeCell ref="J238:K238"/>
    <mergeCell ref="A223:B223"/>
    <mergeCell ref="J223:K223"/>
    <mergeCell ref="A224:A231"/>
    <mergeCell ref="J224:J231"/>
    <mergeCell ref="A232:B232"/>
    <mergeCell ref="J232:K232"/>
    <mergeCell ref="P241:P242"/>
    <mergeCell ref="Q241:Q242"/>
    <mergeCell ref="A243:B243"/>
    <mergeCell ref="C243:C244"/>
    <mergeCell ref="D243:D244"/>
    <mergeCell ref="E243:E244"/>
    <mergeCell ref="F243:F244"/>
    <mergeCell ref="G243:G244"/>
    <mergeCell ref="H243:H244"/>
    <mergeCell ref="I243:I244"/>
    <mergeCell ref="J243:K243"/>
    <mergeCell ref="L243:L244"/>
    <mergeCell ref="M243:M244"/>
    <mergeCell ref="N243:N244"/>
    <mergeCell ref="O243:O244"/>
    <mergeCell ref="P243:P244"/>
    <mergeCell ref="H241:H242"/>
    <mergeCell ref="J241:J242"/>
    <mergeCell ref="K241:K242"/>
    <mergeCell ref="L241:L242"/>
    <mergeCell ref="M241:O241"/>
    <mergeCell ref="A241:A242"/>
    <mergeCell ref="B241:B242"/>
    <mergeCell ref="C241:C242"/>
    <mergeCell ref="A248:B248"/>
    <mergeCell ref="J248:K248"/>
    <mergeCell ref="A249:A250"/>
    <mergeCell ref="J249:J250"/>
    <mergeCell ref="A251:B251"/>
    <mergeCell ref="J251:K251"/>
    <mergeCell ref="Q243:Q244"/>
    <mergeCell ref="A244:B244"/>
    <mergeCell ref="J244:K244"/>
    <mergeCell ref="A245:A247"/>
    <mergeCell ref="J245:J247"/>
    <mergeCell ref="A261:B261"/>
    <mergeCell ref="J261:K261"/>
    <mergeCell ref="A263:B263"/>
    <mergeCell ref="J263:K263"/>
    <mergeCell ref="A252:A256"/>
    <mergeCell ref="J252:J256"/>
    <mergeCell ref="A257:B257"/>
    <mergeCell ref="J257:K257"/>
    <mergeCell ref="A258:A259"/>
    <mergeCell ref="J258:J25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кадры</vt:lpstr>
      <vt:lpstr>комп</vt:lpstr>
      <vt:lpstr>контакты</vt:lpstr>
      <vt:lpstr>остатки продуктна 1 января факт</vt:lpstr>
      <vt:lpstr>общее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2025-10-07T18:43:13Z</dcterms:modified>
</cp:coreProperties>
</file>